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okennen33\Desktop\"/>
    </mc:Choice>
  </mc:AlternateContent>
  <bookViews>
    <workbookView xWindow="0" yWindow="0" windowWidth="20490" windowHeight="8145" activeTab="1"/>
  </bookViews>
  <sheets>
    <sheet name="入力方法＆注意事項" sheetId="3" r:id="rId1"/>
    <sheet name="試算表" sheetId="1" r:id="rId2"/>
    <sheet name="税率等" sheetId="2" state="hidden" r:id="rId3"/>
  </sheets>
  <definedNames>
    <definedName name="_xlnm.Print_Area" localSheetId="1">試算表!$A$1:$AE$23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M7" i="1"/>
  <c r="M8" i="1"/>
  <c r="M9" i="1"/>
  <c r="M10" i="1"/>
  <c r="M11" i="1"/>
  <c r="M12" i="1"/>
  <c r="M5" i="1"/>
  <c r="S7" i="1" l="1"/>
  <c r="S8" i="1"/>
  <c r="S9" i="1"/>
  <c r="S10" i="1"/>
  <c r="S11" i="1"/>
  <c r="S12" i="1"/>
  <c r="S13" i="1"/>
  <c r="S5" i="1"/>
  <c r="I23" i="2" l="1"/>
  <c r="I24" i="2"/>
  <c r="I25" i="2"/>
  <c r="I26" i="2"/>
  <c r="I27" i="2"/>
  <c r="I28" i="2"/>
  <c r="I29" i="2"/>
  <c r="I30" i="2"/>
  <c r="G23" i="2"/>
  <c r="G24" i="2"/>
  <c r="G25" i="2"/>
  <c r="G26" i="2"/>
  <c r="G27" i="2"/>
  <c r="G28" i="2"/>
  <c r="G29" i="2"/>
  <c r="G30" i="2"/>
  <c r="H23" i="2"/>
  <c r="H24" i="2"/>
  <c r="H25" i="2"/>
  <c r="H26" i="2"/>
  <c r="J26" i="2" s="1"/>
  <c r="H27" i="2"/>
  <c r="J27" i="2" s="1"/>
  <c r="H28" i="2"/>
  <c r="J28" i="2" s="1"/>
  <c r="H29" i="2"/>
  <c r="J29" i="2" s="1"/>
  <c r="H30" i="2"/>
  <c r="F23" i="2"/>
  <c r="F24" i="2"/>
  <c r="F25" i="2"/>
  <c r="F26" i="2"/>
  <c r="F27" i="2"/>
  <c r="F28" i="2"/>
  <c r="F29" i="2"/>
  <c r="F30" i="2"/>
  <c r="J25" i="2" l="1"/>
  <c r="J23" i="2"/>
  <c r="S6" i="1" s="1"/>
  <c r="J24" i="2"/>
  <c r="J30" i="2"/>
  <c r="M13" i="1" s="1"/>
  <c r="C23" i="2"/>
  <c r="C24" i="2"/>
  <c r="C25" i="2"/>
  <c r="C26" i="2"/>
  <c r="C27" i="2"/>
  <c r="C28" i="2"/>
  <c r="C29" i="2"/>
  <c r="C30" i="2"/>
  <c r="C22" i="2"/>
  <c r="I22" i="2" l="1"/>
  <c r="H22" i="2"/>
  <c r="J22" i="2" l="1"/>
  <c r="Y6" i="1" l="1"/>
  <c r="E23" i="2" s="1"/>
  <c r="L23" i="1"/>
  <c r="H23" i="1"/>
  <c r="D23" i="1"/>
  <c r="X3" i="1"/>
  <c r="G22" i="2" l="1"/>
  <c r="G31" i="2" l="1"/>
  <c r="I16" i="2" s="1"/>
  <c r="Y7" i="1"/>
  <c r="E24" i="2" s="1"/>
  <c r="Y8" i="1"/>
  <c r="E25" i="2" s="1"/>
  <c r="Y9" i="1"/>
  <c r="E26" i="2" s="1"/>
  <c r="Y10" i="1"/>
  <c r="E27" i="2" s="1"/>
  <c r="Y11" i="1"/>
  <c r="E28" i="2" s="1"/>
  <c r="Y12" i="1"/>
  <c r="E29" i="2" s="1"/>
  <c r="Y13" i="1"/>
  <c r="E30" i="2" s="1"/>
  <c r="Y5" i="1"/>
  <c r="E22" i="2" s="1"/>
  <c r="F22" i="2"/>
  <c r="D23" i="2"/>
  <c r="D24" i="2"/>
  <c r="D25" i="2"/>
  <c r="D26" i="2"/>
  <c r="D27" i="2"/>
  <c r="D28" i="2"/>
  <c r="D29" i="2"/>
  <c r="D30" i="2"/>
  <c r="D22" i="2"/>
  <c r="D31" i="2" s="1"/>
  <c r="D18" i="1"/>
  <c r="L21" i="2" l="1"/>
  <c r="L27" i="2" s="1"/>
  <c r="D20" i="1" s="1"/>
  <c r="G3" i="1"/>
  <c r="D32" i="2"/>
  <c r="F31" i="2"/>
  <c r="L33" i="2" l="1"/>
  <c r="L19" i="1" s="1"/>
  <c r="L30" i="2"/>
  <c r="H19" i="1" s="1"/>
  <c r="L25" i="2"/>
  <c r="D19" i="1" s="1"/>
  <c r="B1" i="1"/>
  <c r="E32" i="2" l="1"/>
  <c r="L17" i="1" s="1"/>
  <c r="L21" i="1" s="1"/>
  <c r="E31" i="2"/>
  <c r="D17" i="1" l="1"/>
  <c r="D21" i="1" s="1"/>
  <c r="H17" i="1"/>
  <c r="H21" i="1" s="1"/>
  <c r="T17" i="1" l="1"/>
  <c r="T20" i="1" s="1"/>
</calcChain>
</file>

<file path=xl/sharedStrings.xml><?xml version="1.0" encoding="utf-8"?>
<sst xmlns="http://schemas.openxmlformats.org/spreadsheetml/2006/main" count="111" uniqueCount="106">
  <si>
    <t>深谷市国民健康保険税　試算表</t>
    <rPh sb="0" eb="3">
      <t>フカヤシ</t>
    </rPh>
    <rPh sb="3" eb="5">
      <t>コクミン</t>
    </rPh>
    <rPh sb="5" eb="7">
      <t>ケンコウ</t>
    </rPh>
    <rPh sb="7" eb="9">
      <t>ホケン</t>
    </rPh>
    <rPh sb="9" eb="10">
      <t>ゼイ</t>
    </rPh>
    <rPh sb="11" eb="13">
      <t>シサン</t>
    </rPh>
    <rPh sb="13" eb="14">
      <t>ヒョウ</t>
    </rPh>
    <phoneticPr fontId="1"/>
  </si>
  <si>
    <t>対象年度</t>
    <rPh sb="0" eb="2">
      <t>タイショウ</t>
    </rPh>
    <rPh sb="2" eb="4">
      <t>ネンド</t>
    </rPh>
    <phoneticPr fontId="1"/>
  </si>
  <si>
    <t>医療給費分</t>
    <rPh sb="0" eb="2">
      <t>イリョウ</t>
    </rPh>
    <rPh sb="2" eb="4">
      <t>キュウヒ</t>
    </rPh>
    <rPh sb="4" eb="5">
      <t>ブン</t>
    </rPh>
    <phoneticPr fontId="1"/>
  </si>
  <si>
    <t>深谷市国民健康保険税額（率）</t>
    <rPh sb="0" eb="3">
      <t>フカヤシ</t>
    </rPh>
    <rPh sb="3" eb="5">
      <t>コクミン</t>
    </rPh>
    <rPh sb="5" eb="7">
      <t>ケンコウ</t>
    </rPh>
    <rPh sb="7" eb="9">
      <t>ホケン</t>
    </rPh>
    <rPh sb="9" eb="10">
      <t>ゼイ</t>
    </rPh>
    <rPh sb="10" eb="11">
      <t>ガク</t>
    </rPh>
    <rPh sb="12" eb="13">
      <t>リツ</t>
    </rPh>
    <phoneticPr fontId="1"/>
  </si>
  <si>
    <t>介護納付金分</t>
    <rPh sb="0" eb="2">
      <t>カイゴ</t>
    </rPh>
    <rPh sb="2" eb="5">
      <t>ノウフキン</t>
    </rPh>
    <rPh sb="5" eb="6">
      <t>ブン</t>
    </rPh>
    <phoneticPr fontId="1"/>
  </si>
  <si>
    <t>深谷市国民健康保険税　課税限度額</t>
    <rPh sb="11" eb="13">
      <t>カゼイ</t>
    </rPh>
    <rPh sb="13" eb="15">
      <t>ゲンド</t>
    </rPh>
    <rPh sb="15" eb="16">
      <t>ガク</t>
    </rPh>
    <phoneticPr fontId="1"/>
  </si>
  <si>
    <t>後期高齢者支援金等分</t>
    <rPh sb="0" eb="2">
      <t>コウキ</t>
    </rPh>
    <rPh sb="2" eb="5">
      <t>コウレイシャ</t>
    </rPh>
    <rPh sb="5" eb="7">
      <t>シエン</t>
    </rPh>
    <rPh sb="7" eb="8">
      <t>キン</t>
    </rPh>
    <rPh sb="8" eb="9">
      <t>トウ</t>
    </rPh>
    <rPh sb="9" eb="10">
      <t>ブン</t>
    </rPh>
    <phoneticPr fontId="1"/>
  </si>
  <si>
    <t>軽減判定　基礎控除額</t>
    <rPh sb="0" eb="2">
      <t>ケイゲン</t>
    </rPh>
    <rPh sb="2" eb="4">
      <t>ハンテイ</t>
    </rPh>
    <rPh sb="5" eb="7">
      <t>キソ</t>
    </rPh>
    <rPh sb="7" eb="9">
      <t>コウジョ</t>
    </rPh>
    <rPh sb="9" eb="10">
      <t>ガク</t>
    </rPh>
    <phoneticPr fontId="1"/>
  </si>
  <si>
    <t>２割軽減</t>
    <rPh sb="1" eb="2">
      <t>ワリ</t>
    </rPh>
    <rPh sb="2" eb="4">
      <t>ケイゲン</t>
    </rPh>
    <phoneticPr fontId="1"/>
  </si>
  <si>
    <t>５割軽減</t>
    <rPh sb="1" eb="2">
      <t>ワリ</t>
    </rPh>
    <rPh sb="2" eb="4">
      <t>ケイゲン</t>
    </rPh>
    <phoneticPr fontId="1"/>
  </si>
  <si>
    <t>軽減判定　加算額（１人あたり）</t>
    <rPh sb="0" eb="2">
      <t>ケイゲン</t>
    </rPh>
    <rPh sb="2" eb="4">
      <t>ハンテイ</t>
    </rPh>
    <rPh sb="5" eb="8">
      <t>カサンガク</t>
    </rPh>
    <rPh sb="10" eb="11">
      <t>ヒト</t>
    </rPh>
    <phoneticPr fontId="1"/>
  </si>
  <si>
    <t>所得割（％）</t>
    <rPh sb="0" eb="2">
      <t>ショトク</t>
    </rPh>
    <rPh sb="2" eb="3">
      <t>ワリ</t>
    </rPh>
    <phoneticPr fontId="1"/>
  </si>
  <si>
    <t>資産割（％）</t>
    <rPh sb="0" eb="2">
      <t>シサン</t>
    </rPh>
    <rPh sb="2" eb="3">
      <t>ワ</t>
    </rPh>
    <phoneticPr fontId="1"/>
  </si>
  <si>
    <t>均等割額（１人）</t>
    <rPh sb="0" eb="3">
      <t>キントウワ</t>
    </rPh>
    <rPh sb="3" eb="4">
      <t>ガク</t>
    </rPh>
    <rPh sb="6" eb="7">
      <t>ヒト</t>
    </rPh>
    <phoneticPr fontId="1"/>
  </si>
  <si>
    <t>平等割額（１世帯）</t>
    <rPh sb="0" eb="2">
      <t>ビョウドウ</t>
    </rPh>
    <rPh sb="2" eb="3">
      <t>ワ</t>
    </rPh>
    <rPh sb="3" eb="4">
      <t>ガク</t>
    </rPh>
    <rPh sb="6" eb="8">
      <t>セタイ</t>
    </rPh>
    <phoneticPr fontId="1"/>
  </si>
  <si>
    <t>医療給費分（額）</t>
    <rPh sb="6" eb="7">
      <t>ガク</t>
    </rPh>
    <phoneticPr fontId="1"/>
  </si>
  <si>
    <t>後期高齢者支援金等分（額）</t>
    <rPh sb="8" eb="9">
      <t>トウ</t>
    </rPh>
    <phoneticPr fontId="1"/>
  </si>
  <si>
    <t>介護納付金分（額）</t>
    <phoneticPr fontId="1"/>
  </si>
  <si>
    <t>世帯主</t>
    <rPh sb="0" eb="3">
      <t>セタイヌシ</t>
    </rPh>
    <phoneticPr fontId="1"/>
  </si>
  <si>
    <t>世帯員</t>
    <rPh sb="0" eb="2">
      <t>セタイ</t>
    </rPh>
    <rPh sb="2" eb="3">
      <t>イン</t>
    </rPh>
    <phoneticPr fontId="1"/>
  </si>
  <si>
    <t>①</t>
    <phoneticPr fontId="1"/>
  </si>
  <si>
    <t>②</t>
    <phoneticPr fontId="1"/>
  </si>
  <si>
    <t>③</t>
    <phoneticPr fontId="1"/>
  </si>
  <si>
    <t>➃</t>
    <phoneticPr fontId="1"/>
  </si>
  <si>
    <t>⑤</t>
    <phoneticPr fontId="1"/>
  </si>
  <si>
    <t>⑥</t>
    <phoneticPr fontId="1"/>
  </si>
  <si>
    <t>⑦</t>
    <phoneticPr fontId="1"/>
  </si>
  <si>
    <t>⑧</t>
    <phoneticPr fontId="1"/>
  </si>
  <si>
    <t>区分</t>
    <rPh sb="0" eb="2">
      <t>クブン</t>
    </rPh>
    <phoneticPr fontId="1"/>
  </si>
  <si>
    <t>給与収入額</t>
    <rPh sb="0" eb="2">
      <t>キュウヨ</t>
    </rPh>
    <rPh sb="2" eb="4">
      <t>シュウニュウ</t>
    </rPh>
    <rPh sb="4" eb="5">
      <t>ガク</t>
    </rPh>
    <phoneticPr fontId="1"/>
  </si>
  <si>
    <t>給与所得額</t>
    <rPh sb="0" eb="2">
      <t>キュウヨ</t>
    </rPh>
    <rPh sb="2" eb="4">
      <t>ショトク</t>
    </rPh>
    <rPh sb="4" eb="5">
      <t>ガク</t>
    </rPh>
    <phoneticPr fontId="1"/>
  </si>
  <si>
    <t>年金収入額</t>
    <rPh sb="0" eb="2">
      <t>ネンキン</t>
    </rPh>
    <rPh sb="2" eb="4">
      <t>シュウニュウ</t>
    </rPh>
    <rPh sb="4" eb="5">
      <t>ガク</t>
    </rPh>
    <phoneticPr fontId="1"/>
  </si>
  <si>
    <t>年金所得額</t>
    <rPh sb="0" eb="2">
      <t>ネンキン</t>
    </rPh>
    <rPh sb="2" eb="4">
      <t>ショトク</t>
    </rPh>
    <rPh sb="4" eb="5">
      <t>ガク</t>
    </rPh>
    <phoneticPr fontId="1"/>
  </si>
  <si>
    <t>その他の所得額</t>
    <rPh sb="2" eb="3">
      <t>タ</t>
    </rPh>
    <rPh sb="4" eb="6">
      <t>ショトク</t>
    </rPh>
    <rPh sb="6" eb="7">
      <t>ガク</t>
    </rPh>
    <phoneticPr fontId="1"/>
  </si>
  <si>
    <t>所得合計額</t>
    <rPh sb="0" eb="2">
      <t>ショトク</t>
    </rPh>
    <rPh sb="2" eb="4">
      <t>ゴウケイ</t>
    </rPh>
    <rPh sb="4" eb="5">
      <t>ガク</t>
    </rPh>
    <phoneticPr fontId="1"/>
  </si>
  <si>
    <t>固定資産税額</t>
    <rPh sb="0" eb="2">
      <t>コテイ</t>
    </rPh>
    <rPh sb="2" eb="5">
      <t>シサンゼイ</t>
    </rPh>
    <rPh sb="5" eb="6">
      <t>ガク</t>
    </rPh>
    <phoneticPr fontId="1"/>
  </si>
  <si>
    <t>申告状況</t>
    <rPh sb="0" eb="2">
      <t>シンコク</t>
    </rPh>
    <rPh sb="2" eb="4">
      <t>ジョウキョウ</t>
    </rPh>
    <phoneticPr fontId="1"/>
  </si>
  <si>
    <t>擬制世帯主状況</t>
    <rPh sb="0" eb="2">
      <t>ギセイ</t>
    </rPh>
    <rPh sb="2" eb="5">
      <t>セタイヌシ</t>
    </rPh>
    <rPh sb="5" eb="7">
      <t>ジョウキョウ</t>
    </rPh>
    <phoneticPr fontId="1"/>
  </si>
  <si>
    <t>医療給付費分</t>
    <rPh sb="0" eb="2">
      <t>イリョウ</t>
    </rPh>
    <rPh sb="2" eb="4">
      <t>キュウフ</t>
    </rPh>
    <rPh sb="4" eb="5">
      <t>ヒ</t>
    </rPh>
    <rPh sb="5" eb="6">
      <t>ブン</t>
    </rPh>
    <phoneticPr fontId="1"/>
  </si>
  <si>
    <t>後期高齢者支援金分</t>
    <rPh sb="0" eb="2">
      <t>コウキ</t>
    </rPh>
    <rPh sb="2" eb="5">
      <t>コウレイシャ</t>
    </rPh>
    <rPh sb="5" eb="7">
      <t>シエン</t>
    </rPh>
    <rPh sb="7" eb="8">
      <t>キン</t>
    </rPh>
    <rPh sb="8" eb="9">
      <t>ブン</t>
    </rPh>
    <phoneticPr fontId="1"/>
  </si>
  <si>
    <t>介護納付金分</t>
    <rPh sb="0" eb="2">
      <t>カイゴ</t>
    </rPh>
    <rPh sb="2" eb="5">
      <t>ノウフキン</t>
    </rPh>
    <rPh sb="5" eb="6">
      <t>ブン</t>
    </rPh>
    <phoneticPr fontId="1"/>
  </si>
  <si>
    <t>所得割</t>
    <rPh sb="0" eb="2">
      <t>ショトク</t>
    </rPh>
    <rPh sb="2" eb="3">
      <t>ワリ</t>
    </rPh>
    <phoneticPr fontId="1"/>
  </si>
  <si>
    <t>資産割</t>
    <rPh sb="0" eb="2">
      <t>シサン</t>
    </rPh>
    <rPh sb="2" eb="3">
      <t>ワリ</t>
    </rPh>
    <phoneticPr fontId="1"/>
  </si>
  <si>
    <t>均等割</t>
    <rPh sb="0" eb="2">
      <t>キントウ</t>
    </rPh>
    <rPh sb="2" eb="3">
      <t>ワリ</t>
    </rPh>
    <phoneticPr fontId="1"/>
  </si>
  <si>
    <t>平等割</t>
    <rPh sb="0" eb="2">
      <t>ビョウドウ</t>
    </rPh>
    <rPh sb="2" eb="3">
      <t>ワリ</t>
    </rPh>
    <phoneticPr fontId="1"/>
  </si>
  <si>
    <t>区分</t>
    <rPh sb="0" eb="2">
      <t>クブン</t>
    </rPh>
    <phoneticPr fontId="1"/>
  </si>
  <si>
    <t>年齢</t>
    <rPh sb="0" eb="2">
      <t>ネンレイ</t>
    </rPh>
    <phoneticPr fontId="1"/>
  </si>
  <si>
    <t>年齢区分</t>
    <rPh sb="0" eb="2">
      <t>ネンレイ</t>
    </rPh>
    <rPh sb="2" eb="4">
      <t>クブン</t>
    </rPh>
    <phoneticPr fontId="1"/>
  </si>
  <si>
    <t>65歳以上</t>
    <rPh sb="2" eb="3">
      <t>サイ</t>
    </rPh>
    <rPh sb="3" eb="5">
      <t>イジョウ</t>
    </rPh>
    <phoneticPr fontId="1"/>
  </si>
  <si>
    <t>40歳未満</t>
    <rPh sb="2" eb="3">
      <t>サイ</t>
    </rPh>
    <rPh sb="3" eb="5">
      <t>ミマン</t>
    </rPh>
    <phoneticPr fontId="1"/>
  </si>
  <si>
    <t>年間の国民健康保険税</t>
    <rPh sb="0" eb="2">
      <t>ネンカン</t>
    </rPh>
    <rPh sb="3" eb="5">
      <t>コクミン</t>
    </rPh>
    <rPh sb="5" eb="7">
      <t>ケンコウ</t>
    </rPh>
    <rPh sb="7" eb="9">
      <t>ホケン</t>
    </rPh>
    <rPh sb="9" eb="10">
      <t>ゼイ</t>
    </rPh>
    <phoneticPr fontId="1"/>
  </si>
  <si>
    <t>１ケ月あたりの国民健康保険税</t>
    <rPh sb="2" eb="3">
      <t>ツキ</t>
    </rPh>
    <rPh sb="7" eb="9">
      <t>コクミン</t>
    </rPh>
    <rPh sb="9" eb="11">
      <t>ケンコウ</t>
    </rPh>
    <rPh sb="11" eb="13">
      <t>ホケン</t>
    </rPh>
    <rPh sb="13" eb="14">
      <t>ゼイ</t>
    </rPh>
    <phoneticPr fontId="1"/>
  </si>
  <si>
    <t>確認事項</t>
    <rPh sb="0" eb="2">
      <t>カクニン</t>
    </rPh>
    <rPh sb="2" eb="4">
      <t>ジコウ</t>
    </rPh>
    <phoneticPr fontId="1"/>
  </si>
  <si>
    <t>世帯主</t>
    <rPh sb="0" eb="3">
      <t>セタイヌシ</t>
    </rPh>
    <phoneticPr fontId="1"/>
  </si>
  <si>
    <t>①</t>
    <phoneticPr fontId="1"/>
  </si>
  <si>
    <t>②</t>
    <phoneticPr fontId="1"/>
  </si>
  <si>
    <t>③</t>
    <phoneticPr fontId="1"/>
  </si>
  <si>
    <t>➃</t>
    <phoneticPr fontId="1"/>
  </si>
  <si>
    <t>⑤</t>
    <phoneticPr fontId="1"/>
  </si>
  <si>
    <t>⑥</t>
    <phoneticPr fontId="1"/>
  </si>
  <si>
    <t>⑦</t>
    <phoneticPr fontId="1"/>
  </si>
  <si>
    <t>⑧</t>
    <phoneticPr fontId="1"/>
  </si>
  <si>
    <t>税額</t>
    <rPh sb="0" eb="1">
      <t>ゼイ</t>
    </rPh>
    <rPh sb="1" eb="2">
      <t>ガク</t>
    </rPh>
    <phoneticPr fontId="1"/>
  </si>
  <si>
    <t>国保税　基礎控除額</t>
    <rPh sb="0" eb="2">
      <t>コクホ</t>
    </rPh>
    <rPh sb="2" eb="3">
      <t>ゼイ</t>
    </rPh>
    <rPh sb="4" eb="6">
      <t>キソ</t>
    </rPh>
    <rPh sb="6" eb="8">
      <t>コウジョ</t>
    </rPh>
    <rPh sb="8" eb="9">
      <t>ガク</t>
    </rPh>
    <phoneticPr fontId="1"/>
  </si>
  <si>
    <t>40歳以上65歳未満</t>
    <phoneticPr fontId="1"/>
  </si>
  <si>
    <t>世帯区分</t>
    <rPh sb="0" eb="2">
      <t>セタイ</t>
    </rPh>
    <rPh sb="2" eb="4">
      <t>クブン</t>
    </rPh>
    <phoneticPr fontId="1"/>
  </si>
  <si>
    <t>介護対象区分</t>
    <rPh sb="0" eb="2">
      <t>カイゴ</t>
    </rPh>
    <rPh sb="2" eb="4">
      <t>タイショウ</t>
    </rPh>
    <rPh sb="4" eb="6">
      <t>クブン</t>
    </rPh>
    <phoneticPr fontId="1"/>
  </si>
  <si>
    <t>課税所得</t>
    <rPh sb="0" eb="2">
      <t>カゼイ</t>
    </rPh>
    <rPh sb="2" eb="4">
      <t>ショトク</t>
    </rPh>
    <phoneticPr fontId="1"/>
  </si>
  <si>
    <t>固定資産税</t>
    <rPh sb="0" eb="2">
      <t>コテイ</t>
    </rPh>
    <rPh sb="2" eb="5">
      <t>シサンゼイ</t>
    </rPh>
    <phoneticPr fontId="1"/>
  </si>
  <si>
    <t>【 医療・支援 】課税対象合計</t>
    <rPh sb="2" eb="4">
      <t>イリョウ</t>
    </rPh>
    <rPh sb="5" eb="7">
      <t>シエン</t>
    </rPh>
    <rPh sb="9" eb="11">
      <t>カゼイ</t>
    </rPh>
    <rPh sb="11" eb="13">
      <t>タイショウ</t>
    </rPh>
    <rPh sb="13" eb="15">
      <t>ゴウケイ</t>
    </rPh>
    <phoneticPr fontId="1"/>
  </si>
  <si>
    <t>【 介護納付金 】課税対象合計</t>
    <rPh sb="2" eb="4">
      <t>カイゴ</t>
    </rPh>
    <rPh sb="4" eb="7">
      <t>ノウフキン</t>
    </rPh>
    <rPh sb="9" eb="11">
      <t>カゼイ</t>
    </rPh>
    <rPh sb="11" eb="13">
      <t>タイショウ</t>
    </rPh>
    <rPh sb="13" eb="15">
      <t>ゴウケイ</t>
    </rPh>
    <phoneticPr fontId="1"/>
  </si>
  <si>
    <t>課税基準情報</t>
    <rPh sb="0" eb="2">
      <t>カゼイ</t>
    </rPh>
    <rPh sb="2" eb="4">
      <t>キジュン</t>
    </rPh>
    <rPh sb="4" eb="6">
      <t>ジョウホウ</t>
    </rPh>
    <phoneticPr fontId="1"/>
  </si>
  <si>
    <t>国保加入者数</t>
    <rPh sb="0" eb="2">
      <t>コクホ</t>
    </rPh>
    <rPh sb="2" eb="5">
      <t>カニュウシャ</t>
    </rPh>
    <rPh sb="5" eb="6">
      <t>スウ</t>
    </rPh>
    <phoneticPr fontId="1"/>
  </si>
  <si>
    <t>軽減判定　加算控除</t>
    <rPh sb="0" eb="2">
      <t>ケイゲン</t>
    </rPh>
    <rPh sb="2" eb="4">
      <t>ハンテイ</t>
    </rPh>
    <rPh sb="5" eb="7">
      <t>カサン</t>
    </rPh>
    <rPh sb="7" eb="9">
      <t>コウジョ</t>
    </rPh>
    <phoneticPr fontId="1"/>
  </si>
  <si>
    <t>軽減判定</t>
    <rPh sb="0" eb="2">
      <t>ケイゲン</t>
    </rPh>
    <rPh sb="2" eb="4">
      <t>ハンテイ</t>
    </rPh>
    <phoneticPr fontId="1"/>
  </si>
  <si>
    <t>医療分</t>
    <phoneticPr fontId="1"/>
  </si>
  <si>
    <t>均等割</t>
    <rPh sb="0" eb="2">
      <t>キントウ</t>
    </rPh>
    <rPh sb="2" eb="3">
      <t>ワ</t>
    </rPh>
    <phoneticPr fontId="1"/>
  </si>
  <si>
    <t>均等割</t>
    <phoneticPr fontId="1"/>
  </si>
  <si>
    <t>平等割</t>
    <rPh sb="0" eb="2">
      <t>ビョウドウ</t>
    </rPh>
    <rPh sb="2" eb="3">
      <t>ワ</t>
    </rPh>
    <phoneticPr fontId="1"/>
  </si>
  <si>
    <t>支援分</t>
    <rPh sb="0" eb="2">
      <t>シエン</t>
    </rPh>
    <rPh sb="2" eb="3">
      <t>ブン</t>
    </rPh>
    <phoneticPr fontId="1"/>
  </si>
  <si>
    <t>介護分</t>
    <phoneticPr fontId="1"/>
  </si>
  <si>
    <t>印刷日：</t>
    <rPh sb="0" eb="2">
      <t>インサツ</t>
    </rPh>
    <rPh sb="2" eb="3">
      <t>ビ</t>
    </rPh>
    <phoneticPr fontId="1"/>
  </si>
  <si>
    <t>課税限度額</t>
    <rPh sb="0" eb="2">
      <t>カゼイ</t>
    </rPh>
    <rPh sb="2" eb="4">
      <t>ゲンド</t>
    </rPh>
    <rPh sb="4" eb="5">
      <t>ガク</t>
    </rPh>
    <phoneticPr fontId="1"/>
  </si>
  <si>
    <t>給与控除影響額</t>
    <rPh sb="0" eb="2">
      <t>キュウヨ</t>
    </rPh>
    <rPh sb="2" eb="4">
      <t>コウジョ</t>
    </rPh>
    <rPh sb="4" eb="6">
      <t>エイキョウ</t>
    </rPh>
    <rPh sb="6" eb="7">
      <t>ガク</t>
    </rPh>
    <phoneticPr fontId="1"/>
  </si>
  <si>
    <t>年金控除影響額</t>
    <rPh sb="0" eb="2">
      <t>ネンキン</t>
    </rPh>
    <rPh sb="2" eb="4">
      <t>コウジョ</t>
    </rPh>
    <rPh sb="4" eb="6">
      <t>エイキョウ</t>
    </rPh>
    <rPh sb="6" eb="7">
      <t>ガク</t>
    </rPh>
    <phoneticPr fontId="1"/>
  </si>
  <si>
    <t>給与控除調整額</t>
    <rPh sb="0" eb="2">
      <t>キュウヨ</t>
    </rPh>
    <rPh sb="2" eb="4">
      <t>コウジョ</t>
    </rPh>
    <rPh sb="4" eb="6">
      <t>チョウセイ</t>
    </rPh>
    <rPh sb="6" eb="7">
      <t>ガク</t>
    </rPh>
    <phoneticPr fontId="1"/>
  </si>
  <si>
    <t>↓↓↓↓↓　国保税　算定額基礎表　↓↓↓↓↓</t>
    <rPh sb="6" eb="8">
      <t>コクホ</t>
    </rPh>
    <rPh sb="8" eb="9">
      <t>ゼイ</t>
    </rPh>
    <rPh sb="10" eb="12">
      <t>サンテイ</t>
    </rPh>
    <rPh sb="12" eb="13">
      <t>ガク</t>
    </rPh>
    <rPh sb="13" eb="15">
      <t>キソ</t>
    </rPh>
    <rPh sb="15" eb="16">
      <t>ヒョウ</t>
    </rPh>
    <phoneticPr fontId="1"/>
  </si>
  <si>
    <t>（国保加入者）</t>
    <rPh sb="1" eb="3">
      <t>コクホ</t>
    </rPh>
    <rPh sb="3" eb="6">
      <t>カニュウシャ</t>
    </rPh>
    <phoneticPr fontId="1"/>
  </si>
  <si>
    <t>①黄色のセルに入力してください。</t>
    <rPh sb="1" eb="3">
      <t>キイロ</t>
    </rPh>
    <rPh sb="7" eb="9">
      <t>ニュウリョク</t>
    </rPh>
    <phoneticPr fontId="1"/>
  </si>
  <si>
    <t>プルダウンから選択してください。</t>
  </si>
  <si>
    <t>年齢</t>
    <rPh sb="0" eb="2">
      <t>ネンレイ</t>
    </rPh>
    <phoneticPr fontId="1"/>
  </si>
  <si>
    <t>給与収入額</t>
    <rPh sb="0" eb="2">
      <t>キュウヨ</t>
    </rPh>
    <rPh sb="2" eb="4">
      <t>シュウニュウ</t>
    </rPh>
    <rPh sb="4" eb="5">
      <t>ガク</t>
    </rPh>
    <phoneticPr fontId="1"/>
  </si>
  <si>
    <t>年金収入額</t>
    <rPh sb="0" eb="2">
      <t>ネンキン</t>
    </rPh>
    <rPh sb="2" eb="4">
      <t>シュウニュウ</t>
    </rPh>
    <rPh sb="4" eb="5">
      <t>ガク</t>
    </rPh>
    <phoneticPr fontId="1"/>
  </si>
  <si>
    <t>その他所得額</t>
    <rPh sb="2" eb="3">
      <t>タ</t>
    </rPh>
    <rPh sb="3" eb="5">
      <t>ショトク</t>
    </rPh>
    <rPh sb="5" eb="6">
      <t>ガク</t>
    </rPh>
    <phoneticPr fontId="1"/>
  </si>
  <si>
    <t>円単位で入力してください。</t>
    <rPh sb="0" eb="1">
      <t>エン</t>
    </rPh>
    <rPh sb="1" eb="3">
      <t>タンイ</t>
    </rPh>
    <rPh sb="4" eb="6">
      <t>ニュウリョク</t>
    </rPh>
    <phoneticPr fontId="1"/>
  </si>
  <si>
    <t>固定資産税額</t>
    <rPh sb="0" eb="2">
      <t>コテイ</t>
    </rPh>
    <rPh sb="2" eb="5">
      <t>シサンゼイ</t>
    </rPh>
    <rPh sb="5" eb="6">
      <t>ガク</t>
    </rPh>
    <phoneticPr fontId="1"/>
  </si>
  <si>
    <t>②世帯主の区分チェック欄を確認してください。</t>
    <rPh sb="1" eb="4">
      <t>セタイヌシ</t>
    </rPh>
    <rPh sb="5" eb="7">
      <t>クブン</t>
    </rPh>
    <rPh sb="11" eb="12">
      <t>ラン</t>
    </rPh>
    <rPh sb="13" eb="15">
      <t>カクニン</t>
    </rPh>
    <phoneticPr fontId="1"/>
  </si>
  <si>
    <t>③確認事項をチェックしてください。</t>
    <rPh sb="1" eb="3">
      <t>カクニン</t>
    </rPh>
    <rPh sb="3" eb="5">
      <t>ジコウ</t>
    </rPh>
    <phoneticPr fontId="1"/>
  </si>
  <si>
    <t>国民健康保険加入者全員（擬制世帯主を含む）が所得の申告をしている、または、扶養になっている場合、チェックボックスをクリックしてください。</t>
    <rPh sb="0" eb="2">
      <t>コクミン</t>
    </rPh>
    <rPh sb="2" eb="4">
      <t>ケンコウ</t>
    </rPh>
    <rPh sb="4" eb="6">
      <t>ホケン</t>
    </rPh>
    <rPh sb="6" eb="9">
      <t>カニュウシャ</t>
    </rPh>
    <rPh sb="9" eb="11">
      <t>ゼンイン</t>
    </rPh>
    <rPh sb="12" eb="14">
      <t>ギセイ</t>
    </rPh>
    <rPh sb="14" eb="17">
      <t>セタイヌシ</t>
    </rPh>
    <rPh sb="18" eb="19">
      <t>フク</t>
    </rPh>
    <rPh sb="22" eb="24">
      <t>ショトク</t>
    </rPh>
    <rPh sb="25" eb="27">
      <t>シンコク</t>
    </rPh>
    <rPh sb="37" eb="39">
      <t>フヨウ</t>
    </rPh>
    <rPh sb="45" eb="47">
      <t>バアイ</t>
    </rPh>
    <phoneticPr fontId="1"/>
  </si>
  <si>
    <t>世帯主が社会保険に加入しているなど、国民健康保険に加入していない場合はチェックボックスをクリックしてください。</t>
    <rPh sb="0" eb="3">
      <t>セタイヌシ</t>
    </rPh>
    <rPh sb="4" eb="6">
      <t>シャカイ</t>
    </rPh>
    <rPh sb="6" eb="8">
      <t>ホケン</t>
    </rPh>
    <rPh sb="9" eb="11">
      <t>カニュウ</t>
    </rPh>
    <rPh sb="18" eb="20">
      <t>コクミン</t>
    </rPh>
    <rPh sb="20" eb="22">
      <t>ケンコウ</t>
    </rPh>
    <rPh sb="22" eb="24">
      <t>ホケン</t>
    </rPh>
    <rPh sb="25" eb="27">
      <t>カニュウ</t>
    </rPh>
    <rPh sb="32" eb="34">
      <t>バアイ</t>
    </rPh>
    <phoneticPr fontId="1"/>
  </si>
  <si>
    <t>★注意事項★</t>
    <rPh sb="1" eb="3">
      <t>チュウイ</t>
    </rPh>
    <rPh sb="3" eb="5">
      <t>ジコウ</t>
    </rPh>
    <phoneticPr fontId="1"/>
  </si>
  <si>
    <t>税額計</t>
    <rPh sb="0" eb="2">
      <t>ゼイガク</t>
    </rPh>
    <rPh sb="2" eb="3">
      <t>ケイ</t>
    </rPh>
    <phoneticPr fontId="1"/>
  </si>
  <si>
    <t>※試算額については、あくまでも試算であり、実際の国保税額と異なる場合があります。
※ご使用のパソコンの設定やエクセルのバージョン等によっては、正常に稼働しない場合があります。</t>
    <phoneticPr fontId="1"/>
  </si>
  <si>
    <t>※次の場合の保険税計算には対応していません。
・年度途中に加入者の人数が変わる場合
・加入者が年度途中で４０歳に到達し、介護保険第２号被保険者となったり、６５歳に到達し介護保険第１号被保険者となる場合、又は７５歳に到達し後期高齢者医療制度の加入者となる場合
・特定世帯 または 特定継続世帯となった場合
・非自発的失業者に該当し、保険税の軽減を受ける場合
・※旧被扶養者に該当し、保険税の減免を受ける場合
・未就学児の均等割軽減を受ける場合</t>
    <rPh sb="204" eb="208">
      <t>ミシュウガクジ</t>
    </rPh>
    <rPh sb="209" eb="212">
      <t>キントウワ</t>
    </rPh>
    <rPh sb="212" eb="214">
      <t>ケイゲン</t>
    </rPh>
    <rPh sb="215" eb="216">
      <t>ウ</t>
    </rPh>
    <rPh sb="218" eb="220">
      <t>バアイ</t>
    </rPh>
    <phoneticPr fontId="1"/>
  </si>
  <si>
    <t>当該年度の固定資産税額を入力してください。なお、都市計画税は含みません。
また、共有資産がある場合は、持分割合に応じて固定資産税額を入力してください。
他保険に加入している世帯主の固定資産税額は入力しないでください。</t>
    <rPh sb="0" eb="2">
      <t>トウガイ</t>
    </rPh>
    <rPh sb="2" eb="4">
      <t>ネンド</t>
    </rPh>
    <rPh sb="5" eb="7">
      <t>コテイ</t>
    </rPh>
    <rPh sb="7" eb="10">
      <t>シサンゼイ</t>
    </rPh>
    <rPh sb="10" eb="11">
      <t>ガク</t>
    </rPh>
    <rPh sb="12" eb="14">
      <t>ニュウリョク</t>
    </rPh>
    <rPh sb="24" eb="26">
      <t>トシ</t>
    </rPh>
    <rPh sb="26" eb="28">
      <t>ケイカク</t>
    </rPh>
    <rPh sb="28" eb="29">
      <t>ゼイ</t>
    </rPh>
    <rPh sb="30" eb="31">
      <t>フク</t>
    </rPh>
    <rPh sb="76" eb="79">
      <t>タホケン</t>
    </rPh>
    <rPh sb="80" eb="82">
      <t>カニュウ</t>
    </rPh>
    <rPh sb="86" eb="89">
      <t>セタイヌシ</t>
    </rPh>
    <rPh sb="90" eb="96">
      <t>コテイシサンゼイガク</t>
    </rPh>
    <rPh sb="97" eb="99">
      <t>ニュウリョク</t>
    </rPh>
    <phoneticPr fontId="1"/>
  </si>
  <si>
    <t>令和6年度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</si>
</sst>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quot;円&quot;"/>
    <numFmt numFmtId="179" formatCode="#,##0_);[Red]\(#,##0\)"/>
    <numFmt numFmtId="180" formatCode="#,###&quot;人&quot;"/>
    <numFmt numFmtId="181" formatCode="[$-411]ggge&quot;年&quot;m&quot;月&quot;d&quot;日&quot;\ \ AM/PM\ h:mm;@"/>
    <numFmt numFmtId="182" formatCode="&quot;（ &quot;#,##0_ &quot;）&quot;"/>
  </numFmts>
  <fonts count="11"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20"/>
      <color theme="1"/>
      <name val="ＭＳ 明朝"/>
      <family val="1"/>
      <charset val="128"/>
    </font>
    <font>
      <sz val="9"/>
      <color rgb="FF000000"/>
      <name val="MS UI Gothic"/>
      <family val="3"/>
      <charset val="128"/>
    </font>
    <font>
      <sz val="11"/>
      <color theme="1"/>
      <name val="ＭＳ 明朝"/>
      <family val="1"/>
      <charset val="128"/>
    </font>
    <font>
      <b/>
      <sz val="12"/>
      <color theme="1"/>
      <name val="ＭＳ 明朝"/>
      <family val="1"/>
      <charset val="128"/>
    </font>
    <font>
      <sz val="11"/>
      <color theme="1"/>
      <name val="HGPｺﾞｼｯｸE"/>
      <family val="3"/>
      <charset val="128"/>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s>
  <fills count="16">
    <fill>
      <patternFill patternType="none"/>
    </fill>
    <fill>
      <patternFill patternType="gray125"/>
    </fill>
    <fill>
      <patternFill patternType="solid">
        <fgColor rgb="FFFF99FF"/>
        <bgColor indexed="64"/>
      </patternFill>
    </fill>
    <fill>
      <patternFill patternType="solid">
        <fgColor rgb="FFFF9999"/>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99CC"/>
        <bgColor indexed="64"/>
      </patternFill>
    </fill>
    <fill>
      <patternFill patternType="solid">
        <fgColor rgb="FFFF66FF"/>
        <bgColor indexed="64"/>
      </patternFill>
    </fill>
    <fill>
      <patternFill patternType="solid">
        <fgColor theme="5" tint="0.39997558519241921"/>
        <bgColor indexed="64"/>
      </patternFill>
    </fill>
    <fill>
      <patternFill patternType="solid">
        <fgColor rgb="FFFF6699"/>
        <bgColor indexed="64"/>
      </patternFill>
    </fill>
    <fill>
      <patternFill patternType="solid">
        <fgColor rgb="FFFFFFCC"/>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39997558519241921"/>
        <bgColor indexed="64"/>
      </patternFill>
    </fill>
  </fills>
  <borders count="63">
    <border>
      <left/>
      <right/>
      <top/>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double">
        <color auto="1"/>
      </top>
      <bottom style="double">
        <color auto="1"/>
      </bottom>
      <diagonal/>
    </border>
    <border>
      <left style="double">
        <color auto="1"/>
      </left>
      <right/>
      <top/>
      <bottom style="thin">
        <color auto="1"/>
      </bottom>
      <diagonal/>
    </border>
    <border>
      <left/>
      <right style="thin">
        <color auto="1"/>
      </right>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diagonalDown="1">
      <left style="thin">
        <color auto="1"/>
      </left>
      <right style="thin">
        <color auto="1"/>
      </right>
      <top style="thin">
        <color auto="1"/>
      </top>
      <bottom style="thin">
        <color auto="1"/>
      </bottom>
      <diagonal style="thin">
        <color auto="1"/>
      </diagonal>
    </border>
    <border diagonalDown="1">
      <left style="double">
        <color auto="1"/>
      </left>
      <right style="thin">
        <color auto="1"/>
      </right>
      <top style="thin">
        <color auto="1"/>
      </top>
      <bottom style="thin">
        <color auto="1"/>
      </bottom>
      <diagonal style="thin">
        <color auto="1"/>
      </diagonal>
    </border>
    <border diagonalDown="1">
      <left style="thin">
        <color auto="1"/>
      </left>
      <right style="double">
        <color auto="1"/>
      </right>
      <top style="thin">
        <color auto="1"/>
      </top>
      <bottom style="thin">
        <color auto="1"/>
      </bottom>
      <diagonal style="thin">
        <color auto="1"/>
      </diagonal>
    </border>
    <border>
      <left style="thin">
        <color auto="1"/>
      </left>
      <right/>
      <top style="double">
        <color auto="1"/>
      </top>
      <bottom/>
      <diagonal/>
    </border>
    <border>
      <left/>
      <right style="thin">
        <color auto="1"/>
      </right>
      <top style="double">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diagonalDown="1">
      <left style="thin">
        <color auto="1"/>
      </left>
      <right style="double">
        <color auto="1"/>
      </right>
      <top style="thin">
        <color auto="1"/>
      </top>
      <bottom style="double">
        <color auto="1"/>
      </bottom>
      <diagonal style="thin">
        <color auto="1"/>
      </diagonal>
    </border>
    <border diagonalDown="1">
      <left style="thin">
        <color auto="1"/>
      </left>
      <right style="thin">
        <color auto="1"/>
      </right>
      <top style="thin">
        <color auto="1"/>
      </top>
      <bottom style="double">
        <color auto="1"/>
      </bottom>
      <diagonal style="thin">
        <color auto="1"/>
      </diagonal>
    </border>
    <border>
      <left/>
      <right/>
      <top/>
      <bottom style="double">
        <color auto="1"/>
      </bottom>
      <diagonal/>
    </border>
    <border>
      <left/>
      <right/>
      <top style="double">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diagonalDown="1">
      <left style="double">
        <color auto="1"/>
      </left>
      <right style="thin">
        <color auto="1"/>
      </right>
      <top style="thin">
        <color auto="1"/>
      </top>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double">
        <color auto="1"/>
      </right>
      <top style="thin">
        <color auto="1"/>
      </top>
      <bottom/>
      <diagonal style="thin">
        <color auto="1"/>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style="double">
        <color auto="1"/>
      </right>
      <top style="double">
        <color auto="1"/>
      </top>
      <bottom style="double">
        <color auto="1"/>
      </bottom>
      <diagonal/>
    </border>
    <border>
      <left style="thin">
        <color auto="1"/>
      </left>
      <right/>
      <top/>
      <bottom/>
      <diagonal/>
    </border>
    <border>
      <left/>
      <right style="thin">
        <color auto="1"/>
      </right>
      <top/>
      <bottom/>
      <diagonal/>
    </border>
    <border>
      <left style="double">
        <color auto="1"/>
      </left>
      <right/>
      <top/>
      <bottom/>
      <diagonal/>
    </border>
  </borders>
  <cellStyleXfs count="1">
    <xf numFmtId="0" fontId="0" fillId="0" borderId="0">
      <alignment vertical="center"/>
    </xf>
  </cellStyleXfs>
  <cellXfs count="20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4" borderId="7" xfId="0" applyFill="1" applyBorder="1" applyAlignment="1">
      <alignment horizontal="center" vertical="center"/>
    </xf>
    <xf numFmtId="176" fontId="0" fillId="0" borderId="2" xfId="0" applyNumberFormat="1" applyBorder="1" applyAlignment="1">
      <alignment horizontal="center" vertical="center"/>
    </xf>
    <xf numFmtId="0" fontId="2" fillId="0" borderId="0" xfId="0" applyFont="1" applyFill="1" applyAlignment="1" applyProtection="1">
      <alignment vertical="center" shrinkToFit="1"/>
    </xf>
    <xf numFmtId="0" fontId="3" fillId="0" borderId="0" xfId="0" applyFont="1" applyFill="1" applyAlignment="1" applyProtection="1">
      <alignment vertical="center" shrinkToFit="1"/>
    </xf>
    <xf numFmtId="0" fontId="2" fillId="0" borderId="0" xfId="0" applyFont="1" applyFill="1" applyBorder="1" applyAlignment="1" applyProtection="1">
      <alignment vertical="center" shrinkToFit="1"/>
    </xf>
    <xf numFmtId="176" fontId="2" fillId="0" borderId="0" xfId="0" applyNumberFormat="1" applyFont="1" applyFill="1" applyBorder="1" applyAlignment="1" applyProtection="1">
      <alignment vertical="center" shrinkToFit="1"/>
    </xf>
    <xf numFmtId="0" fontId="0" fillId="0" borderId="2" xfId="0" applyBorder="1" applyAlignment="1" applyProtection="1">
      <alignment horizontal="center" vertical="center"/>
      <protection locked="0"/>
    </xf>
    <xf numFmtId="0" fontId="3" fillId="0" borderId="0" xfId="0" applyFont="1" applyFill="1" applyAlignment="1" applyProtection="1">
      <alignment horizontal="right" vertical="center" shrinkToFit="1"/>
    </xf>
    <xf numFmtId="0" fontId="3" fillId="0" borderId="0" xfId="0" applyFont="1" applyFill="1" applyAlignment="1" applyProtection="1">
      <alignment horizontal="left" vertical="center" shrinkToFit="1"/>
    </xf>
    <xf numFmtId="0" fontId="0" fillId="2" borderId="1" xfId="0" applyFill="1" applyBorder="1" applyAlignment="1">
      <alignment horizontal="center" vertical="center"/>
    </xf>
    <xf numFmtId="0" fontId="0" fillId="2" borderId="45" xfId="0" applyFill="1"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xf>
    <xf numFmtId="0" fontId="0" fillId="0" borderId="6" xfId="0"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12" borderId="2" xfId="0" applyFill="1" applyBorder="1" applyAlignment="1">
      <alignment horizontal="center" vertical="center"/>
    </xf>
    <xf numFmtId="177" fontId="0" fillId="12" borderId="9" xfId="0" applyNumberFormat="1" applyFill="1" applyBorder="1" applyAlignment="1">
      <alignment horizontal="center" vertical="center"/>
    </xf>
    <xf numFmtId="9" fontId="0" fillId="12" borderId="10" xfId="0" applyNumberFormat="1" applyFill="1" applyBorder="1" applyAlignment="1">
      <alignment horizontal="center" vertical="center"/>
    </xf>
    <xf numFmtId="176" fontId="0" fillId="12" borderId="10" xfId="0" applyNumberFormat="1" applyFill="1" applyBorder="1" applyAlignment="1">
      <alignment horizontal="center" vertical="center"/>
    </xf>
    <xf numFmtId="177" fontId="0" fillId="12" borderId="10" xfId="0" applyNumberFormat="1" applyFill="1" applyBorder="1" applyAlignment="1">
      <alignment horizontal="center" vertical="center"/>
    </xf>
    <xf numFmtId="176" fontId="0" fillId="12" borderId="11" xfId="0" applyNumberFormat="1" applyFill="1" applyBorder="1" applyAlignment="1">
      <alignment horizontal="center" vertical="center"/>
    </xf>
    <xf numFmtId="0" fontId="0" fillId="0" borderId="7" xfId="0" applyBorder="1" applyAlignment="1">
      <alignment horizontal="center" vertical="center"/>
    </xf>
    <xf numFmtId="176" fontId="2" fillId="0" borderId="0" xfId="0" applyNumberFormat="1" applyFont="1" applyFill="1" applyAlignment="1" applyProtection="1">
      <alignment vertical="center" shrinkToFit="1"/>
    </xf>
    <xf numFmtId="0" fontId="0" fillId="3" borderId="7" xfId="0" applyFill="1" applyBorder="1" applyAlignment="1">
      <alignment horizontal="center" vertical="center"/>
    </xf>
    <xf numFmtId="176" fontId="0" fillId="12" borderId="2" xfId="0" applyNumberFormat="1" applyFill="1" applyBorder="1" applyAlignment="1">
      <alignment horizontal="center" vertical="center"/>
    </xf>
    <xf numFmtId="0" fontId="0" fillId="0" borderId="0" xfId="0" applyFill="1" applyBorder="1" applyAlignment="1">
      <alignment horizontal="center" vertical="center"/>
    </xf>
    <xf numFmtId="0" fontId="0" fillId="8" borderId="45" xfId="0" applyFill="1" applyBorder="1" applyAlignment="1">
      <alignment horizontal="center" vertical="center" wrapText="1"/>
    </xf>
    <xf numFmtId="0" fontId="0" fillId="0" borderId="47" xfId="0" applyBorder="1" applyAlignment="1">
      <alignment horizontal="center" vertical="center" wrapText="1"/>
    </xf>
    <xf numFmtId="0" fontId="0" fillId="0" borderId="0" xfId="0" applyFill="1" applyBorder="1" applyAlignment="1">
      <alignment vertical="center"/>
    </xf>
    <xf numFmtId="176" fontId="0" fillId="0" borderId="7" xfId="0" applyNumberFormat="1" applyBorder="1" applyAlignment="1">
      <alignment horizontal="center" vertical="center"/>
    </xf>
    <xf numFmtId="176" fontId="0" fillId="3" borderId="7" xfId="0" applyNumberFormat="1" applyFill="1" applyBorder="1" applyAlignment="1">
      <alignment horizontal="center" vertical="center"/>
    </xf>
    <xf numFmtId="176" fontId="0" fillId="4" borderId="7" xfId="0" applyNumberFormat="1" applyFill="1" applyBorder="1" applyAlignment="1">
      <alignment horizontal="center" vertical="center"/>
    </xf>
    <xf numFmtId="176" fontId="0" fillId="7" borderId="7" xfId="0" applyNumberFormat="1" applyFill="1" applyBorder="1" applyAlignment="1">
      <alignment horizontal="center" vertical="center"/>
    </xf>
    <xf numFmtId="0" fontId="0" fillId="0" borderId="57" xfId="0" applyBorder="1" applyAlignment="1">
      <alignment horizontal="center" vertical="center"/>
    </xf>
    <xf numFmtId="0" fontId="0" fillId="0" borderId="24" xfId="0" applyBorder="1" applyAlignment="1">
      <alignment horizontal="center" vertical="center"/>
    </xf>
    <xf numFmtId="179" fontId="0" fillId="0" borderId="24" xfId="0" applyNumberFormat="1" applyBorder="1" applyAlignment="1">
      <alignment vertical="center"/>
    </xf>
    <xf numFmtId="176" fontId="0" fillId="0" borderId="24" xfId="0" applyNumberFormat="1" applyBorder="1" applyAlignment="1">
      <alignment horizontal="right"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8" borderId="10" xfId="0" applyFill="1" applyBorder="1" applyAlignment="1">
      <alignment horizontal="center" vertical="center" shrinkToFit="1"/>
    </xf>
    <xf numFmtId="0" fontId="0" fillId="8" borderId="11" xfId="0" applyFill="1" applyBorder="1" applyAlignment="1">
      <alignment horizontal="center" vertical="center" shrinkToFit="1"/>
    </xf>
    <xf numFmtId="176" fontId="0" fillId="0" borderId="58" xfId="0" applyNumberFormat="1" applyBorder="1" applyAlignment="1">
      <alignment horizontal="right" vertical="center"/>
    </xf>
    <xf numFmtId="0" fontId="0" fillId="0" borderId="0" xfId="0" applyAlignment="1">
      <alignment vertical="center" wrapText="1"/>
    </xf>
    <xf numFmtId="0" fontId="7" fillId="0" borderId="0" xfId="0" applyFont="1">
      <alignment vertical="center"/>
    </xf>
    <xf numFmtId="0" fontId="8" fillId="0" borderId="0" xfId="0" applyFont="1">
      <alignment vertical="center"/>
    </xf>
    <xf numFmtId="0" fontId="0" fillId="0" borderId="0" xfId="0" applyAlignment="1">
      <alignment vertical="center"/>
    </xf>
    <xf numFmtId="0" fontId="0" fillId="5" borderId="7" xfId="0" applyFill="1" applyBorder="1" applyAlignment="1">
      <alignment vertical="center" wrapText="1"/>
    </xf>
    <xf numFmtId="0" fontId="0" fillId="5" borderId="7" xfId="0" applyFill="1" applyBorder="1">
      <alignment vertical="center"/>
    </xf>
    <xf numFmtId="0" fontId="9" fillId="0" borderId="0" xfId="0" applyFont="1">
      <alignment vertical="center"/>
    </xf>
    <xf numFmtId="0" fontId="10" fillId="0" borderId="0" xfId="0" applyFont="1">
      <alignment vertical="center"/>
    </xf>
    <xf numFmtId="0" fontId="0" fillId="15" borderId="7" xfId="0" applyFill="1" applyBorder="1" applyAlignment="1">
      <alignment horizontal="center" vertical="center"/>
    </xf>
    <xf numFmtId="179" fontId="0" fillId="15" borderId="7" xfId="0" applyNumberFormat="1" applyFill="1" applyBorder="1" applyAlignment="1">
      <alignment vertical="center"/>
    </xf>
    <xf numFmtId="176" fontId="0" fillId="15" borderId="7" xfId="0" applyNumberFormat="1" applyFill="1" applyBorder="1" applyAlignment="1">
      <alignment horizontal="right" vertical="center"/>
    </xf>
    <xf numFmtId="0" fontId="0" fillId="15" borderId="32" xfId="0" applyFill="1" applyBorder="1" applyAlignment="1">
      <alignment horizontal="center" vertical="center"/>
    </xf>
    <xf numFmtId="0" fontId="0" fillId="15" borderId="34" xfId="0" applyFill="1" applyBorder="1" applyAlignment="1">
      <alignment horizontal="center" vertical="center"/>
    </xf>
    <xf numFmtId="0" fontId="0" fillId="15" borderId="10" xfId="0" applyFill="1" applyBorder="1" applyAlignment="1">
      <alignment horizontal="center" vertical="center"/>
    </xf>
    <xf numFmtId="179" fontId="0" fillId="15" borderId="10" xfId="0" applyNumberFormat="1" applyFill="1" applyBorder="1" applyAlignment="1">
      <alignment vertical="center"/>
    </xf>
    <xf numFmtId="176" fontId="0" fillId="15" borderId="49" xfId="0" applyNumberFormat="1" applyFill="1" applyBorder="1" applyAlignment="1">
      <alignment horizontal="right" vertical="center"/>
    </xf>
    <xf numFmtId="0" fontId="0" fillId="15" borderId="49" xfId="0" applyFill="1" applyBorder="1" applyAlignment="1">
      <alignment horizontal="center" vertical="center"/>
    </xf>
    <xf numFmtId="0" fontId="0" fillId="15" borderId="48" xfId="0" applyFill="1" applyBorder="1" applyAlignment="1">
      <alignment horizontal="center" vertical="center"/>
    </xf>
    <xf numFmtId="176" fontId="2" fillId="0" borderId="62" xfId="0" applyNumberFormat="1" applyFont="1" applyFill="1" applyBorder="1" applyAlignment="1" applyProtection="1">
      <alignment vertical="center" shrinkToFit="1"/>
    </xf>
    <xf numFmtId="0" fontId="0" fillId="14" borderId="7" xfId="0" applyFill="1" applyBorder="1" applyAlignment="1">
      <alignment horizontal="left" vertical="center"/>
    </xf>
    <xf numFmtId="0" fontId="0" fillId="4" borderId="41" xfId="0" applyFill="1" applyBorder="1" applyAlignment="1">
      <alignment horizontal="left" vertical="top" wrapText="1"/>
    </xf>
    <xf numFmtId="0" fontId="0" fillId="4" borderId="20" xfId="0" applyFill="1" applyBorder="1" applyAlignment="1">
      <alignment horizontal="left" vertical="top" wrapText="1"/>
    </xf>
    <xf numFmtId="0" fontId="0" fillId="4" borderId="42" xfId="0" applyFill="1" applyBorder="1" applyAlignment="1">
      <alignment horizontal="left" vertical="top" wrapText="1"/>
    </xf>
    <xf numFmtId="0" fontId="0" fillId="4" borderId="60" xfId="0" applyFill="1" applyBorder="1" applyAlignment="1">
      <alignment horizontal="left" vertical="top" wrapText="1"/>
    </xf>
    <xf numFmtId="0" fontId="0" fillId="4" borderId="0" xfId="0" applyFill="1" applyBorder="1" applyAlignment="1">
      <alignment horizontal="left" vertical="top" wrapText="1"/>
    </xf>
    <xf numFmtId="0" fontId="0" fillId="4" borderId="61" xfId="0" applyFill="1" applyBorder="1" applyAlignment="1">
      <alignment horizontal="left" vertical="top" wrapText="1"/>
    </xf>
    <xf numFmtId="0" fontId="0" fillId="4" borderId="25" xfId="0" applyFill="1" applyBorder="1" applyAlignment="1">
      <alignment horizontal="left" vertical="top" wrapText="1"/>
    </xf>
    <xf numFmtId="0" fontId="0" fillId="4" borderId="26" xfId="0" applyFill="1" applyBorder="1" applyAlignment="1">
      <alignment horizontal="left" vertical="top" wrapText="1"/>
    </xf>
    <xf numFmtId="0" fontId="0" fillId="4" borderId="14" xfId="0" applyFill="1" applyBorder="1" applyAlignment="1">
      <alignment horizontal="left" vertical="top" wrapText="1"/>
    </xf>
    <xf numFmtId="0" fontId="0" fillId="15" borderId="60" xfId="0" applyFill="1" applyBorder="1" applyAlignment="1">
      <alignment horizontal="left" vertical="top" wrapText="1"/>
    </xf>
    <xf numFmtId="0" fontId="0" fillId="15" borderId="0" xfId="0" applyFill="1" applyBorder="1" applyAlignment="1">
      <alignment horizontal="left" vertical="top" wrapText="1"/>
    </xf>
    <xf numFmtId="0" fontId="0" fillId="15" borderId="61" xfId="0" applyFill="1" applyBorder="1" applyAlignment="1">
      <alignment horizontal="left" vertical="top" wrapText="1"/>
    </xf>
    <xf numFmtId="0" fontId="0" fillId="15" borderId="25" xfId="0" applyFill="1" applyBorder="1" applyAlignment="1">
      <alignment horizontal="left" vertical="top" wrapText="1"/>
    </xf>
    <xf numFmtId="0" fontId="0" fillId="15" borderId="26" xfId="0" applyFill="1" applyBorder="1" applyAlignment="1">
      <alignment horizontal="left" vertical="top" wrapText="1"/>
    </xf>
    <xf numFmtId="0" fontId="0" fillId="15" borderId="14" xfId="0" applyFill="1" applyBorder="1" applyAlignment="1">
      <alignment horizontal="left" vertical="top" wrapText="1"/>
    </xf>
    <xf numFmtId="0" fontId="0" fillId="5" borderId="7" xfId="0" applyFill="1" applyBorder="1" applyAlignment="1">
      <alignment horizontal="left" vertical="center"/>
    </xf>
    <xf numFmtId="0" fontId="0" fillId="14" borderId="7" xfId="0" applyFill="1" applyBorder="1" applyAlignment="1">
      <alignment horizontal="left" vertical="center" wrapText="1"/>
    </xf>
    <xf numFmtId="0" fontId="5" fillId="0" borderId="60" xfId="0" applyFont="1" applyFill="1" applyBorder="1" applyAlignment="1" applyProtection="1">
      <alignment horizontal="center" vertical="center" textRotation="255" shrinkToFit="1"/>
    </xf>
    <xf numFmtId="0" fontId="5" fillId="0" borderId="61" xfId="0" applyFont="1" applyFill="1" applyBorder="1" applyAlignment="1" applyProtection="1">
      <alignment horizontal="center" vertical="center" textRotation="255" shrinkToFit="1"/>
    </xf>
    <xf numFmtId="0" fontId="5" fillId="0" borderId="25" xfId="0" applyFont="1" applyFill="1" applyBorder="1" applyAlignment="1" applyProtection="1">
      <alignment horizontal="center" vertical="center" textRotation="255" shrinkToFit="1"/>
    </xf>
    <xf numFmtId="0" fontId="5" fillId="0" borderId="14" xfId="0" applyFont="1" applyFill="1" applyBorder="1" applyAlignment="1" applyProtection="1">
      <alignment horizontal="center" vertical="center" textRotation="255" shrinkToFit="1"/>
    </xf>
    <xf numFmtId="176" fontId="5" fillId="0" borderId="25" xfId="0" applyNumberFormat="1" applyFont="1" applyFill="1" applyBorder="1" applyAlignment="1" applyProtection="1">
      <alignment horizontal="right" vertical="center" shrinkToFit="1"/>
    </xf>
    <xf numFmtId="176" fontId="5" fillId="0" borderId="26" xfId="0" applyNumberFormat="1" applyFont="1" applyFill="1" applyBorder="1" applyAlignment="1" applyProtection="1">
      <alignment horizontal="right" vertical="center" shrinkToFit="1"/>
    </xf>
    <xf numFmtId="176" fontId="5" fillId="0" borderId="14" xfId="0" applyNumberFormat="1" applyFont="1" applyFill="1" applyBorder="1" applyAlignment="1" applyProtection="1">
      <alignment horizontal="right" vertical="center" shrinkToFit="1"/>
    </xf>
    <xf numFmtId="176" fontId="5" fillId="5" borderId="17" xfId="0" applyNumberFormat="1" applyFont="1" applyFill="1" applyBorder="1" applyAlignment="1" applyProtection="1">
      <alignment horizontal="right" vertical="center" shrinkToFit="1"/>
      <protection locked="0"/>
    </xf>
    <xf numFmtId="176" fontId="5" fillId="5" borderId="18" xfId="0" applyNumberFormat="1" applyFont="1" applyFill="1" applyBorder="1" applyAlignment="1" applyProtection="1">
      <alignment horizontal="right" vertical="center" shrinkToFit="1"/>
      <protection locked="0"/>
    </xf>
    <xf numFmtId="176" fontId="5" fillId="5" borderId="19" xfId="0" applyNumberFormat="1" applyFont="1" applyFill="1" applyBorder="1" applyAlignment="1" applyProtection="1">
      <alignment horizontal="right" vertical="center" shrinkToFit="1"/>
      <protection locked="0"/>
    </xf>
    <xf numFmtId="0" fontId="5" fillId="0" borderId="7" xfId="0" applyFont="1" applyFill="1" applyBorder="1" applyAlignment="1" applyProtection="1">
      <alignment horizontal="center" vertical="center" shrinkToFit="1"/>
    </xf>
    <xf numFmtId="0" fontId="5" fillId="0" borderId="40"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176" fontId="5" fillId="5" borderId="41" xfId="0" applyNumberFormat="1" applyFont="1" applyFill="1" applyBorder="1" applyAlignment="1" applyProtection="1">
      <alignment horizontal="right" vertical="center" shrinkToFit="1"/>
      <protection locked="0"/>
    </xf>
    <xf numFmtId="176" fontId="5" fillId="5" borderId="20" xfId="0" applyNumberFormat="1" applyFont="1" applyFill="1" applyBorder="1" applyAlignment="1" applyProtection="1">
      <alignment horizontal="right" vertical="center" shrinkToFit="1"/>
      <protection locked="0"/>
    </xf>
    <xf numFmtId="176" fontId="5" fillId="5" borderId="42" xfId="0" applyNumberFormat="1" applyFont="1" applyFill="1" applyBorder="1" applyAlignment="1" applyProtection="1">
      <alignment horizontal="right" vertical="center" shrinkToFit="1"/>
      <protection locked="0"/>
    </xf>
    <xf numFmtId="0" fontId="5" fillId="0" borderId="41" xfId="0" applyFont="1" applyFill="1" applyBorder="1" applyAlignment="1" applyProtection="1">
      <alignment horizontal="center" shrinkToFit="1"/>
    </xf>
    <xf numFmtId="0" fontId="5" fillId="0" borderId="42" xfId="0" applyFont="1" applyFill="1" applyBorder="1" applyAlignment="1" applyProtection="1">
      <alignment horizontal="center" shrinkToFit="1"/>
    </xf>
    <xf numFmtId="0" fontId="5" fillId="0" borderId="60" xfId="0" applyFont="1" applyFill="1" applyBorder="1" applyAlignment="1" applyProtection="1">
      <alignment horizontal="center" shrinkToFit="1"/>
    </xf>
    <xf numFmtId="0" fontId="5" fillId="0" borderId="61" xfId="0" applyFont="1" applyFill="1" applyBorder="1" applyAlignment="1" applyProtection="1">
      <alignment horizontal="center" shrinkToFit="1"/>
    </xf>
    <xf numFmtId="0" fontId="5" fillId="2" borderId="12"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176" fontId="5" fillId="5" borderId="21" xfId="0" applyNumberFormat="1" applyFont="1" applyFill="1" applyBorder="1" applyAlignment="1" applyProtection="1">
      <alignment horizontal="right" vertical="center" shrinkToFit="1"/>
      <protection locked="0"/>
    </xf>
    <xf numFmtId="176" fontId="5" fillId="5" borderId="22" xfId="0" applyNumberFormat="1" applyFont="1" applyFill="1" applyBorder="1" applyAlignment="1" applyProtection="1">
      <alignment horizontal="right" vertical="center" shrinkToFit="1"/>
      <protection locked="0"/>
    </xf>
    <xf numFmtId="0" fontId="5" fillId="0" borderId="28" xfId="0" applyFont="1" applyFill="1" applyBorder="1" applyAlignment="1" applyProtection="1">
      <alignment horizontal="center" vertical="center" shrinkToFit="1"/>
    </xf>
    <xf numFmtId="0" fontId="5" fillId="0" borderId="29"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176" fontId="5" fillId="5" borderId="25" xfId="0" applyNumberFormat="1" applyFont="1" applyFill="1" applyBorder="1" applyAlignment="1" applyProtection="1">
      <alignment horizontal="right" vertical="center" shrinkToFit="1"/>
      <protection locked="0"/>
    </xf>
    <xf numFmtId="176" fontId="5" fillId="5" borderId="26" xfId="0" applyNumberFormat="1" applyFont="1" applyFill="1" applyBorder="1" applyAlignment="1" applyProtection="1">
      <alignment horizontal="right" vertical="center" shrinkToFit="1"/>
      <protection locked="0"/>
    </xf>
    <xf numFmtId="176" fontId="5" fillId="5" borderId="14" xfId="0" applyNumberFormat="1" applyFont="1" applyFill="1" applyBorder="1" applyAlignment="1" applyProtection="1">
      <alignment horizontal="right" vertical="center" shrinkToFit="1"/>
      <protection locked="0"/>
    </xf>
    <xf numFmtId="0" fontId="5" fillId="0" borderId="3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5" borderId="17"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176" fontId="5" fillId="5" borderId="13" xfId="0" applyNumberFormat="1" applyFont="1" applyFill="1" applyBorder="1" applyAlignment="1" applyProtection="1">
      <alignment horizontal="right" vertical="center" shrinkToFit="1"/>
      <protection locked="0"/>
    </xf>
    <xf numFmtId="176" fontId="5" fillId="5" borderId="27" xfId="0" applyNumberFormat="1" applyFont="1" applyFill="1" applyBorder="1" applyAlignment="1" applyProtection="1">
      <alignment horizontal="right" vertical="center" shrinkToFit="1"/>
      <protection locked="0"/>
    </xf>
    <xf numFmtId="176" fontId="5" fillId="5" borderId="43" xfId="0" applyNumberFormat="1" applyFont="1" applyFill="1" applyBorder="1" applyAlignment="1" applyProtection="1">
      <alignment horizontal="right" vertical="center" shrinkToFit="1"/>
      <protection locked="0"/>
    </xf>
    <xf numFmtId="176" fontId="5" fillId="5" borderId="44" xfId="0" applyNumberFormat="1" applyFont="1" applyFill="1" applyBorder="1" applyAlignment="1" applyProtection="1">
      <alignment horizontal="right" vertical="center" shrinkToFit="1"/>
      <protection locked="0"/>
    </xf>
    <xf numFmtId="178" fontId="6" fillId="13" borderId="15" xfId="0" applyNumberFormat="1" applyFont="1" applyFill="1" applyBorder="1" applyAlignment="1" applyProtection="1">
      <alignment horizontal="center" vertical="center" shrinkToFit="1"/>
    </xf>
    <xf numFmtId="178" fontId="6" fillId="13" borderId="23" xfId="0" applyNumberFormat="1" applyFont="1" applyFill="1" applyBorder="1" applyAlignment="1" applyProtection="1">
      <alignment horizontal="center" vertical="center" shrinkToFit="1"/>
    </xf>
    <xf numFmtId="178" fontId="6" fillId="13" borderId="16" xfId="0" applyNumberFormat="1" applyFont="1" applyFill="1" applyBorder="1" applyAlignment="1" applyProtection="1">
      <alignment horizontal="center" vertical="center" shrinkToFit="1"/>
    </xf>
    <xf numFmtId="0" fontId="6" fillId="9" borderId="37" xfId="0" applyFont="1" applyFill="1" applyBorder="1" applyAlignment="1" applyProtection="1">
      <alignment horizontal="center" vertical="center" shrinkToFit="1"/>
    </xf>
    <xf numFmtId="0" fontId="6" fillId="9" borderId="38" xfId="0" applyFont="1" applyFill="1" applyBorder="1" applyAlignment="1" applyProtection="1">
      <alignment horizontal="center" vertical="center" shrinkToFit="1"/>
    </xf>
    <xf numFmtId="0" fontId="6" fillId="9" borderId="39"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0" fontId="3" fillId="0" borderId="0" xfId="0" applyFont="1" applyFill="1" applyAlignment="1" applyProtection="1">
      <alignment horizontal="left" vertical="center" shrinkToFit="1"/>
    </xf>
    <xf numFmtId="0" fontId="2" fillId="2" borderId="7"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180" fontId="2" fillId="0" borderId="12" xfId="0" applyNumberFormat="1" applyFont="1" applyFill="1" applyBorder="1" applyAlignment="1" applyProtection="1">
      <alignment horizontal="center" vertical="center" shrinkToFit="1"/>
    </xf>
    <xf numFmtId="180" fontId="2" fillId="0" borderId="2" xfId="0" applyNumberFormat="1" applyFont="1" applyFill="1" applyBorder="1" applyAlignment="1" applyProtection="1">
      <alignment horizontal="center" vertical="center" shrinkToFit="1"/>
    </xf>
    <xf numFmtId="176" fontId="5" fillId="13" borderId="1" xfId="0" applyNumberFormat="1" applyFont="1" applyFill="1" applyBorder="1" applyAlignment="1" applyProtection="1">
      <alignment horizontal="right" vertical="center" shrinkToFit="1"/>
    </xf>
    <xf numFmtId="176" fontId="5" fillId="13" borderId="12" xfId="0" applyNumberFormat="1" applyFont="1" applyFill="1" applyBorder="1" applyAlignment="1" applyProtection="1">
      <alignment horizontal="right" vertical="center" shrinkToFit="1"/>
    </xf>
    <xf numFmtId="176" fontId="5" fillId="13" borderId="2" xfId="0" applyNumberFormat="1" applyFont="1" applyFill="1" applyBorder="1" applyAlignment="1" applyProtection="1">
      <alignment horizontal="right" vertical="center" shrinkToFit="1"/>
    </xf>
    <xf numFmtId="0" fontId="5" fillId="2" borderId="31"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0" fontId="5" fillId="5" borderId="35"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5" fillId="13" borderId="1" xfId="0" applyFont="1" applyFill="1" applyBorder="1" applyAlignment="1" applyProtection="1">
      <alignment horizontal="center" vertical="center" shrinkToFit="1"/>
    </xf>
    <xf numFmtId="0" fontId="5" fillId="13" borderId="31" xfId="0" applyFont="1" applyFill="1" applyBorder="1" applyAlignment="1" applyProtection="1">
      <alignment horizontal="center" vertical="center" shrinkToFit="1"/>
    </xf>
    <xf numFmtId="0" fontId="5" fillId="6" borderId="3" xfId="0" applyFont="1" applyFill="1" applyBorder="1" applyAlignment="1" applyProtection="1">
      <alignment horizontal="center" vertical="center" shrinkToFit="1"/>
    </xf>
    <xf numFmtId="0" fontId="5" fillId="6" borderId="4" xfId="0" applyFont="1" applyFill="1" applyBorder="1" applyAlignment="1" applyProtection="1">
      <alignment horizontal="center" vertical="center" shrinkToFit="1"/>
    </xf>
    <xf numFmtId="0" fontId="5" fillId="6" borderId="5" xfId="0" applyFont="1" applyFill="1" applyBorder="1" applyAlignment="1" applyProtection="1">
      <alignment horizontal="center" vertical="center" shrinkToFit="1"/>
    </xf>
    <xf numFmtId="0" fontId="5" fillId="11" borderId="3" xfId="0" applyFont="1" applyFill="1" applyBorder="1" applyAlignment="1" applyProtection="1">
      <alignment horizontal="center" vertical="center" shrinkToFit="1"/>
    </xf>
    <xf numFmtId="0" fontId="5" fillId="11" borderId="4" xfId="0" applyFont="1" applyFill="1" applyBorder="1" applyAlignment="1" applyProtection="1">
      <alignment horizontal="center" vertical="center" shrinkToFit="1"/>
    </xf>
    <xf numFmtId="0" fontId="5" fillId="11" borderId="5"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176" fontId="5" fillId="0" borderId="6" xfId="0" applyNumberFormat="1" applyFont="1" applyFill="1" applyBorder="1" applyAlignment="1" applyProtection="1">
      <alignment horizontal="right" vertical="center" shrinkToFit="1"/>
    </xf>
    <xf numFmtId="176" fontId="5" fillId="0" borderId="7" xfId="0" applyNumberFormat="1" applyFont="1" applyFill="1" applyBorder="1" applyAlignment="1" applyProtection="1">
      <alignment horizontal="right" vertical="center" shrinkToFit="1"/>
    </xf>
    <xf numFmtId="176" fontId="5" fillId="0" borderId="8" xfId="0" applyNumberFormat="1" applyFont="1" applyFill="1" applyBorder="1" applyAlignment="1" applyProtection="1">
      <alignment horizontal="right" vertical="center" shrinkToFit="1"/>
    </xf>
    <xf numFmtId="0" fontId="5" fillId="10" borderId="3" xfId="0" applyFont="1" applyFill="1" applyBorder="1" applyAlignment="1" applyProtection="1">
      <alignment horizontal="center" vertical="center" shrinkToFit="1"/>
    </xf>
    <xf numFmtId="0" fontId="5" fillId="10" borderId="4" xfId="0" applyFont="1" applyFill="1" applyBorder="1" applyAlignment="1" applyProtection="1">
      <alignment horizontal="center" vertical="center" shrinkToFit="1"/>
    </xf>
    <xf numFmtId="0" fontId="5" fillId="10" borderId="5" xfId="0" applyFont="1" applyFill="1" applyBorder="1" applyAlignment="1" applyProtection="1">
      <alignment horizontal="center" vertical="center" shrinkToFit="1"/>
    </xf>
    <xf numFmtId="176" fontId="5" fillId="0" borderId="33" xfId="0" applyNumberFormat="1" applyFont="1" applyFill="1" applyBorder="1" applyAlignment="1" applyProtection="1">
      <alignment horizontal="right" vertical="center" shrinkToFit="1"/>
    </xf>
    <xf numFmtId="176" fontId="5" fillId="0" borderId="32" xfId="0" applyNumberFormat="1" applyFont="1" applyFill="1" applyBorder="1" applyAlignment="1" applyProtection="1">
      <alignment horizontal="right" vertical="center" shrinkToFit="1"/>
    </xf>
    <xf numFmtId="176" fontId="5" fillId="0" borderId="34" xfId="0" applyNumberFormat="1" applyFont="1" applyFill="1" applyBorder="1" applyAlignment="1" applyProtection="1">
      <alignment horizontal="right" vertical="center" shrinkToFit="1"/>
    </xf>
    <xf numFmtId="0" fontId="2" fillId="0" borderId="0" xfId="0" applyFont="1" applyFill="1" applyAlignment="1" applyProtection="1">
      <alignment horizontal="center" vertical="center" shrinkToFit="1"/>
    </xf>
    <xf numFmtId="181" fontId="2" fillId="0" borderId="50" xfId="0" applyNumberFormat="1" applyFont="1" applyFill="1" applyBorder="1" applyAlignment="1" applyProtection="1">
      <alignment horizontal="center" vertical="center" shrinkToFit="1"/>
    </xf>
    <xf numFmtId="0" fontId="2" fillId="0" borderId="50" xfId="0" applyFont="1" applyFill="1" applyBorder="1" applyAlignment="1" applyProtection="1">
      <alignment horizontal="right" vertical="center" shrinkToFit="1"/>
    </xf>
    <xf numFmtId="182" fontId="2" fillId="0" borderId="7" xfId="0" applyNumberFormat="1" applyFont="1" applyFill="1" applyBorder="1" applyAlignment="1" applyProtection="1">
      <alignment horizontal="right" vertical="center" shrinkToFit="1"/>
    </xf>
    <xf numFmtId="0" fontId="5" fillId="0" borderId="51" xfId="0" applyFont="1" applyFill="1" applyBorder="1" applyAlignment="1" applyProtection="1">
      <alignment horizontal="center" vertical="center" shrinkToFit="1"/>
    </xf>
    <xf numFmtId="176" fontId="5" fillId="0" borderId="54" xfId="0" applyNumberFormat="1" applyFont="1" applyFill="1" applyBorder="1" applyAlignment="1" applyProtection="1">
      <alignment horizontal="right" vertical="center" shrinkToFit="1"/>
    </xf>
    <xf numFmtId="176" fontId="5" fillId="0" borderId="55" xfId="0" applyNumberFormat="1" applyFont="1" applyFill="1" applyBorder="1" applyAlignment="1" applyProtection="1">
      <alignment horizontal="right" vertical="center" shrinkToFit="1"/>
    </xf>
    <xf numFmtId="176" fontId="5" fillId="0" borderId="56" xfId="0" applyNumberFormat="1" applyFont="1" applyFill="1" applyBorder="1" applyAlignment="1" applyProtection="1">
      <alignment horizontal="right" vertical="center" shrinkToFit="1"/>
    </xf>
    <xf numFmtId="0" fontId="5" fillId="0" borderId="41" xfId="0" applyFont="1" applyFill="1" applyBorder="1" applyAlignment="1" applyProtection="1">
      <alignment horizontal="center" vertical="center" shrinkToFit="1"/>
    </xf>
    <xf numFmtId="176" fontId="5" fillId="0" borderId="52" xfId="0" applyNumberFormat="1" applyFont="1" applyFill="1" applyBorder="1" applyAlignment="1" applyProtection="1">
      <alignment horizontal="right" vertical="center" shrinkToFit="1"/>
    </xf>
    <xf numFmtId="176" fontId="5" fillId="0" borderId="40" xfId="0" applyNumberFormat="1" applyFont="1" applyFill="1" applyBorder="1" applyAlignment="1" applyProtection="1">
      <alignment horizontal="right" vertical="center" shrinkToFit="1"/>
    </xf>
    <xf numFmtId="176" fontId="5" fillId="0" borderId="53" xfId="0" applyNumberFormat="1" applyFont="1" applyFill="1" applyBorder="1" applyAlignment="1" applyProtection="1">
      <alignment horizontal="right" vertical="center" shrinkToFit="1"/>
    </xf>
    <xf numFmtId="0" fontId="5" fillId="5" borderId="41"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176" fontId="0" fillId="12" borderId="9" xfId="0" applyNumberFormat="1" applyFill="1" applyBorder="1" applyAlignment="1">
      <alignment horizontal="center" vertical="center"/>
    </xf>
    <xf numFmtId="176" fontId="0" fillId="12" borderId="10" xfId="0" applyNumberFormat="1" applyFill="1" applyBorder="1" applyAlignment="1">
      <alignment horizontal="center" vertical="center"/>
    </xf>
    <xf numFmtId="176" fontId="0" fillId="12" borderId="11" xfId="0" applyNumberForma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4" borderId="7"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15" borderId="6" xfId="0" applyFill="1" applyBorder="1" applyAlignment="1">
      <alignment horizontal="center" vertical="center" shrinkToFit="1"/>
    </xf>
    <xf numFmtId="0" fontId="0" fillId="15" borderId="7" xfId="0" applyFill="1" applyBorder="1" applyAlignment="1">
      <alignment horizontal="center" vertical="center" shrinkToFit="1"/>
    </xf>
    <xf numFmtId="0" fontId="0" fillId="15" borderId="9" xfId="0" applyFill="1" applyBorder="1" applyAlignment="1">
      <alignment horizontal="center" vertical="center"/>
    </xf>
    <xf numFmtId="0" fontId="0" fillId="15" borderId="10"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8" borderId="37" xfId="0" applyFill="1" applyBorder="1" applyAlignment="1">
      <alignment horizontal="center" vertical="center"/>
    </xf>
    <xf numFmtId="0" fontId="0" fillId="8" borderId="38" xfId="0" applyFill="1" applyBorder="1" applyAlignment="1">
      <alignment horizontal="center" vertical="center"/>
    </xf>
    <xf numFmtId="0" fontId="0" fillId="8" borderId="39"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5" borderId="59" xfId="0" applyFill="1" applyBorder="1" applyAlignment="1">
      <alignment horizontal="center" vertical="center"/>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FF99CC"/>
      <color rgb="FFFF66FF"/>
      <color rgb="FFFF99FF"/>
      <color rgb="FFFFFFCC"/>
      <color rgb="FFFF66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税率等!$I$2" lockText="1"/>
</file>

<file path=xl/ctrlProps/ctrlProp2.xml><?xml version="1.0" encoding="utf-8"?>
<formControlPr xmlns="http://schemas.microsoft.com/office/spreadsheetml/2009/9/main" objectType="CheckBox" fmlaLink="税率等!$F$2" lockText="1"/>
</file>

<file path=xl/drawings/drawing1.xml><?xml version="1.0" encoding="utf-8"?>
<xdr:wsDr xmlns:xdr="http://schemas.openxmlformats.org/drawingml/2006/spreadsheetDrawing" xmlns:a="http://schemas.openxmlformats.org/drawingml/2006/main">
  <xdr:twoCellAnchor>
    <xdr:from>
      <xdr:col>1</xdr:col>
      <xdr:colOff>390525</xdr:colOff>
      <xdr:row>0</xdr:row>
      <xdr:rowOff>9526</xdr:rowOff>
    </xdr:from>
    <xdr:to>
      <xdr:col>9</xdr:col>
      <xdr:colOff>85725</xdr:colOff>
      <xdr:row>3</xdr:row>
      <xdr:rowOff>66675</xdr:rowOff>
    </xdr:to>
    <xdr:sp macro="" textlink="">
      <xdr:nvSpPr>
        <xdr:cNvPr id="2" name="額縁 1"/>
        <xdr:cNvSpPr/>
      </xdr:nvSpPr>
      <xdr:spPr>
        <a:xfrm>
          <a:off x="619125" y="9526"/>
          <a:ext cx="5581650" cy="65722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i="1">
              <a:solidFill>
                <a:schemeClr val="tx1"/>
              </a:solidFill>
            </a:rPr>
            <a:t>国民健康保険税　試算表　入力方法</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13</xdr:row>
          <xdr:rowOff>19050</xdr:rowOff>
        </xdr:from>
        <xdr:to>
          <xdr:col>30</xdr:col>
          <xdr:colOff>0</xdr:colOff>
          <xdr:row>14</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w="9525">
              <a:solidFill>
                <a:srgbClr val="FF00FF" mc:Ignorable="a14" a14:legacySpreadsheetColorIndex="1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国保加入者全員が 所得の申告をしている。　（  擬制世帯主を含む  ）   または、扶養になっている。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xdr:row>
          <xdr:rowOff>161925</xdr:rowOff>
        </xdr:from>
        <xdr:to>
          <xdr:col>6</xdr:col>
          <xdr:colOff>152400</xdr:colOff>
          <xdr:row>5</xdr:row>
          <xdr:rowOff>190500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FF" mc:Ignorable="a14" a14:legacySpreadsheetColorIndex="1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世帯主は、他の保険に加入している。　</a:t>
              </a:r>
            </a:p>
          </xdr:txBody>
        </xdr:sp>
        <xdr:clientData fLocksWithSheet="0"/>
      </xdr:twoCellAnchor>
    </mc:Choice>
    <mc:Fallback/>
  </mc:AlternateContent>
  <xdr:twoCellAnchor>
    <xdr:from>
      <xdr:col>19</xdr:col>
      <xdr:colOff>104775</xdr:colOff>
      <xdr:row>0</xdr:row>
      <xdr:rowOff>19050</xdr:rowOff>
    </xdr:from>
    <xdr:to>
      <xdr:col>30</xdr:col>
      <xdr:colOff>38100</xdr:colOff>
      <xdr:row>2</xdr:row>
      <xdr:rowOff>247650</xdr:rowOff>
    </xdr:to>
    <xdr:sp macro="" textlink="">
      <xdr:nvSpPr>
        <xdr:cNvPr id="4" name="角丸四角形 3"/>
        <xdr:cNvSpPr/>
      </xdr:nvSpPr>
      <xdr:spPr>
        <a:xfrm>
          <a:off x="6143625" y="19050"/>
          <a:ext cx="3390900" cy="67627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19</xdr:col>
      <xdr:colOff>136544</xdr:colOff>
      <xdr:row>0</xdr:row>
      <xdr:rowOff>7888</xdr:rowOff>
    </xdr:from>
    <xdr:ext cx="3463906" cy="692497"/>
    <xdr:sp macro="" textlink="">
      <xdr:nvSpPr>
        <xdr:cNvPr id="2" name="正方形/長方形 1"/>
        <xdr:cNvSpPr/>
      </xdr:nvSpPr>
      <xdr:spPr>
        <a:xfrm>
          <a:off x="6175394" y="7888"/>
          <a:ext cx="3463906" cy="692497"/>
        </a:xfrm>
        <a:prstGeom prst="rect">
          <a:avLst/>
        </a:prstGeom>
        <a:noFill/>
      </xdr:spPr>
      <xdr:txBody>
        <a:bodyPr wrap="square" lIns="91440" tIns="45720" rIns="91440" bIns="45720">
          <a:spAutoFit/>
        </a:bodyPr>
        <a:lstStyle/>
        <a:p>
          <a:pPr algn="l"/>
          <a:r>
            <a:rPr lang="ja-JP" altLang="en-US" sz="18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別シートにある「入力方法」を確認し入力してくだい。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000"/>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R17"/>
  <sheetViews>
    <sheetView workbookViewId="0">
      <selection activeCell="C12" sqref="C12"/>
    </sheetView>
  </sheetViews>
  <sheetFormatPr defaultRowHeight="18.75" x14ac:dyDescent="0.4"/>
  <cols>
    <col min="1" max="1" width="3" customWidth="1"/>
    <col min="2" max="2" width="14.25" customWidth="1"/>
  </cols>
  <sheetData>
    <row r="1" spans="1:18" ht="14.25" customHeight="1" x14ac:dyDescent="0.4">
      <c r="A1" s="50"/>
    </row>
    <row r="2" spans="1:18" ht="14.25" customHeight="1" x14ac:dyDescent="0.4"/>
    <row r="3" spans="1:18" x14ac:dyDescent="0.4">
      <c r="A3" s="51"/>
    </row>
    <row r="4" spans="1:18" ht="6" customHeight="1" x14ac:dyDescent="0.4">
      <c r="A4" s="52"/>
      <c r="B4" s="52"/>
      <c r="C4" s="52"/>
      <c r="D4" s="52"/>
      <c r="E4" s="52"/>
      <c r="F4" s="52"/>
      <c r="G4" s="52"/>
      <c r="H4" s="52"/>
      <c r="I4" s="52"/>
    </row>
    <row r="5" spans="1:18" ht="25.5" customHeight="1" x14ac:dyDescent="0.4">
      <c r="A5" s="56" t="s">
        <v>88</v>
      </c>
      <c r="B5" s="49"/>
      <c r="C5" s="49"/>
      <c r="D5" s="49"/>
      <c r="E5" s="49"/>
      <c r="F5" s="49"/>
      <c r="G5" s="49"/>
      <c r="H5" s="49"/>
      <c r="I5" s="49"/>
      <c r="L5" s="55" t="s">
        <v>100</v>
      </c>
    </row>
    <row r="6" spans="1:18" ht="18.75" customHeight="1" x14ac:dyDescent="0.4">
      <c r="A6" s="49"/>
      <c r="B6" s="53" t="s">
        <v>90</v>
      </c>
      <c r="C6" s="68" t="s">
        <v>89</v>
      </c>
      <c r="D6" s="68"/>
      <c r="E6" s="68"/>
      <c r="F6" s="68"/>
      <c r="G6" s="68"/>
      <c r="H6" s="68"/>
      <c r="I6" s="68"/>
      <c r="J6" s="68"/>
      <c r="L6" s="69" t="s">
        <v>102</v>
      </c>
      <c r="M6" s="70"/>
      <c r="N6" s="70"/>
      <c r="O6" s="70"/>
      <c r="P6" s="70"/>
      <c r="Q6" s="70"/>
      <c r="R6" s="71"/>
    </row>
    <row r="7" spans="1:18" x14ac:dyDescent="0.4">
      <c r="B7" s="54" t="s">
        <v>91</v>
      </c>
      <c r="C7" s="68" t="s">
        <v>94</v>
      </c>
      <c r="D7" s="68"/>
      <c r="E7" s="68"/>
      <c r="F7" s="68"/>
      <c r="G7" s="68"/>
      <c r="H7" s="68"/>
      <c r="I7" s="68"/>
      <c r="J7" s="68"/>
      <c r="L7" s="72"/>
      <c r="M7" s="73"/>
      <c r="N7" s="73"/>
      <c r="O7" s="73"/>
      <c r="P7" s="73"/>
      <c r="Q7" s="73"/>
      <c r="R7" s="74"/>
    </row>
    <row r="8" spans="1:18" x14ac:dyDescent="0.4">
      <c r="B8" s="54" t="s">
        <v>92</v>
      </c>
      <c r="C8" s="68"/>
      <c r="D8" s="68"/>
      <c r="E8" s="68"/>
      <c r="F8" s="68"/>
      <c r="G8" s="68"/>
      <c r="H8" s="68"/>
      <c r="I8" s="68"/>
      <c r="J8" s="68"/>
      <c r="L8" s="72"/>
      <c r="M8" s="73"/>
      <c r="N8" s="73"/>
      <c r="O8" s="73"/>
      <c r="P8" s="73"/>
      <c r="Q8" s="73"/>
      <c r="R8" s="74"/>
    </row>
    <row r="9" spans="1:18" x14ac:dyDescent="0.4">
      <c r="B9" s="54" t="s">
        <v>93</v>
      </c>
      <c r="C9" s="68"/>
      <c r="D9" s="68"/>
      <c r="E9" s="68"/>
      <c r="F9" s="68"/>
      <c r="G9" s="68"/>
      <c r="H9" s="68"/>
      <c r="I9" s="68"/>
      <c r="J9" s="68"/>
      <c r="L9" s="75"/>
      <c r="M9" s="76"/>
      <c r="N9" s="76"/>
      <c r="O9" s="76"/>
      <c r="P9" s="76"/>
      <c r="Q9" s="76"/>
      <c r="R9" s="77"/>
    </row>
    <row r="10" spans="1:18" ht="20.25" customHeight="1" x14ac:dyDescent="0.4">
      <c r="B10" s="84" t="s">
        <v>95</v>
      </c>
      <c r="C10" s="85" t="s">
        <v>104</v>
      </c>
      <c r="D10" s="68"/>
      <c r="E10" s="68"/>
      <c r="F10" s="68"/>
      <c r="G10" s="68"/>
      <c r="H10" s="68"/>
      <c r="I10" s="68"/>
      <c r="J10" s="68"/>
      <c r="L10" s="78" t="s">
        <v>103</v>
      </c>
      <c r="M10" s="79"/>
      <c r="N10" s="79"/>
      <c r="O10" s="79"/>
      <c r="P10" s="79"/>
      <c r="Q10" s="79"/>
      <c r="R10" s="80"/>
    </row>
    <row r="11" spans="1:18" ht="37.5" customHeight="1" x14ac:dyDescent="0.4">
      <c r="B11" s="84"/>
      <c r="C11" s="68"/>
      <c r="D11" s="68"/>
      <c r="E11" s="68"/>
      <c r="F11" s="68"/>
      <c r="G11" s="68"/>
      <c r="H11" s="68"/>
      <c r="I11" s="68"/>
      <c r="J11" s="68"/>
      <c r="L11" s="78"/>
      <c r="M11" s="79"/>
      <c r="N11" s="79"/>
      <c r="O11" s="79"/>
      <c r="P11" s="79"/>
      <c r="Q11" s="79"/>
      <c r="R11" s="80"/>
    </row>
    <row r="12" spans="1:18" ht="29.25" customHeight="1" x14ac:dyDescent="0.4">
      <c r="A12" s="56" t="s">
        <v>96</v>
      </c>
      <c r="L12" s="78"/>
      <c r="M12" s="79"/>
      <c r="N12" s="79"/>
      <c r="O12" s="79"/>
      <c r="P12" s="79"/>
      <c r="Q12" s="79"/>
      <c r="R12" s="80"/>
    </row>
    <row r="13" spans="1:18" x14ac:dyDescent="0.4">
      <c r="B13" s="85" t="s">
        <v>99</v>
      </c>
      <c r="C13" s="85"/>
      <c r="D13" s="85"/>
      <c r="E13" s="85"/>
      <c r="F13" s="85"/>
      <c r="G13" s="85"/>
      <c r="H13" s="85"/>
      <c r="I13" s="85"/>
      <c r="J13" s="85"/>
      <c r="L13" s="78"/>
      <c r="M13" s="79"/>
      <c r="N13" s="79"/>
      <c r="O13" s="79"/>
      <c r="P13" s="79"/>
      <c r="Q13" s="79"/>
      <c r="R13" s="80"/>
    </row>
    <row r="14" spans="1:18" x14ac:dyDescent="0.4">
      <c r="B14" s="85"/>
      <c r="C14" s="85"/>
      <c r="D14" s="85"/>
      <c r="E14" s="85"/>
      <c r="F14" s="85"/>
      <c r="G14" s="85"/>
      <c r="H14" s="85"/>
      <c r="I14" s="85"/>
      <c r="J14" s="85"/>
      <c r="L14" s="78"/>
      <c r="M14" s="79"/>
      <c r="N14" s="79"/>
      <c r="O14" s="79"/>
      <c r="P14" s="79"/>
      <c r="Q14" s="79"/>
      <c r="R14" s="80"/>
    </row>
    <row r="15" spans="1:18" ht="26.25" customHeight="1" x14ac:dyDescent="0.4">
      <c r="A15" s="56" t="s">
        <v>97</v>
      </c>
      <c r="L15" s="78"/>
      <c r="M15" s="79"/>
      <c r="N15" s="79"/>
      <c r="O15" s="79"/>
      <c r="P15" s="79"/>
      <c r="Q15" s="79"/>
      <c r="R15" s="80"/>
    </row>
    <row r="16" spans="1:18" x14ac:dyDescent="0.4">
      <c r="B16" s="85" t="s">
        <v>98</v>
      </c>
      <c r="C16" s="85"/>
      <c r="D16" s="85"/>
      <c r="E16" s="85"/>
      <c r="F16" s="85"/>
      <c r="G16" s="85"/>
      <c r="H16" s="85"/>
      <c r="I16" s="85"/>
      <c r="J16" s="85"/>
      <c r="L16" s="78"/>
      <c r="M16" s="79"/>
      <c r="N16" s="79"/>
      <c r="O16" s="79"/>
      <c r="P16" s="79"/>
      <c r="Q16" s="79"/>
      <c r="R16" s="80"/>
    </row>
    <row r="17" spans="2:18" x14ac:dyDescent="0.4">
      <c r="B17" s="85"/>
      <c r="C17" s="85"/>
      <c r="D17" s="85"/>
      <c r="E17" s="85"/>
      <c r="F17" s="85"/>
      <c r="G17" s="85"/>
      <c r="H17" s="85"/>
      <c r="I17" s="85"/>
      <c r="J17" s="85"/>
      <c r="L17" s="81"/>
      <c r="M17" s="82"/>
      <c r="N17" s="82"/>
      <c r="O17" s="82"/>
      <c r="P17" s="82"/>
      <c r="Q17" s="82"/>
      <c r="R17" s="83"/>
    </row>
  </sheetData>
  <mergeCells count="8">
    <mergeCell ref="C6:J6"/>
    <mergeCell ref="L6:R9"/>
    <mergeCell ref="L10:R17"/>
    <mergeCell ref="B10:B11"/>
    <mergeCell ref="C10:J11"/>
    <mergeCell ref="B16:J17"/>
    <mergeCell ref="B13:J14"/>
    <mergeCell ref="C7:J9"/>
  </mergeCells>
  <phoneticPr fontId="1"/>
  <pageMargins left="0.70866141732283472" right="0.70866141732283472" top="0.74803149606299213" bottom="0.74803149606299213" header="0.31496062992125984" footer="0.31496062992125984"/>
  <pageSetup paperSize="9" scale="74"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B1:AK23"/>
  <sheetViews>
    <sheetView showGridLines="0" tabSelected="1" zoomScaleNormal="100" workbookViewId="0">
      <selection activeCell="J7" sqref="J7:L7"/>
    </sheetView>
  </sheetViews>
  <sheetFormatPr defaultColWidth="4.375" defaultRowHeight="24.95" customHeight="1" x14ac:dyDescent="0.4"/>
  <cols>
    <col min="1" max="1" width="2.125" style="7" customWidth="1"/>
    <col min="2" max="7" width="4.375" style="7"/>
    <col min="8" max="8" width="5.25" style="7" customWidth="1"/>
    <col min="9" max="9" width="4.375" style="7"/>
    <col min="10" max="30" width="4.125" style="7" customWidth="1"/>
    <col min="31" max="16384" width="4.375" style="7"/>
  </cols>
  <sheetData>
    <row r="1" spans="2:37" ht="24.95" customHeight="1" x14ac:dyDescent="0.4">
      <c r="B1" s="131" t="str">
        <f>税率等!C2</f>
        <v>令和6年度</v>
      </c>
      <c r="C1" s="131"/>
      <c r="D1" s="131"/>
      <c r="E1" s="131"/>
      <c r="F1" s="131"/>
      <c r="G1" s="131"/>
      <c r="H1" s="132" t="s">
        <v>0</v>
      </c>
      <c r="I1" s="132"/>
      <c r="J1" s="132"/>
      <c r="K1" s="132"/>
      <c r="L1" s="132"/>
      <c r="M1" s="132"/>
      <c r="N1" s="132"/>
      <c r="O1" s="132"/>
      <c r="P1" s="132"/>
      <c r="Q1" s="132"/>
      <c r="R1" s="132"/>
      <c r="S1" s="132"/>
      <c r="T1" s="164"/>
      <c r="U1" s="164"/>
      <c r="V1" s="164"/>
      <c r="W1" s="164"/>
      <c r="X1" s="164"/>
      <c r="Y1" s="164"/>
      <c r="Z1" s="164"/>
      <c r="AA1" s="164"/>
      <c r="AB1" s="164"/>
      <c r="AC1" s="164"/>
      <c r="AD1" s="164"/>
      <c r="AE1" s="8"/>
    </row>
    <row r="2" spans="2:37" ht="10.5" customHeight="1" thickBot="1" x14ac:dyDescent="0.45">
      <c r="G2" s="12"/>
      <c r="H2" s="12"/>
      <c r="I2" s="12"/>
      <c r="J2" s="12"/>
      <c r="K2" s="12"/>
      <c r="L2" s="12"/>
      <c r="M2" s="8"/>
      <c r="N2" s="13"/>
      <c r="O2" s="13"/>
      <c r="P2" s="13"/>
      <c r="Q2" s="13"/>
      <c r="R2" s="13"/>
      <c r="S2" s="13"/>
      <c r="T2" s="13"/>
      <c r="U2" s="13"/>
      <c r="V2" s="13"/>
      <c r="W2" s="13"/>
      <c r="X2" s="13"/>
      <c r="Y2" s="13"/>
      <c r="Z2" s="8"/>
      <c r="AA2" s="8"/>
      <c r="AB2" s="8"/>
      <c r="AC2" s="8"/>
      <c r="AD2" s="8"/>
      <c r="AE2" s="8"/>
      <c r="AF2" s="8"/>
      <c r="AG2" s="8"/>
      <c r="AH2" s="8"/>
    </row>
    <row r="3" spans="2:37" ht="21.75" customHeight="1" thickTop="1" thickBot="1" x14ac:dyDescent="0.45">
      <c r="B3" s="135" t="s">
        <v>72</v>
      </c>
      <c r="C3" s="136"/>
      <c r="D3" s="136"/>
      <c r="E3" s="136"/>
      <c r="F3" s="136"/>
      <c r="G3" s="137">
        <f>税率等!D31</f>
        <v>0</v>
      </c>
      <c r="H3" s="137"/>
      <c r="I3" s="138"/>
      <c r="U3" s="166" t="s">
        <v>81</v>
      </c>
      <c r="V3" s="166"/>
      <c r="W3" s="166"/>
      <c r="X3" s="165">
        <f ca="1">NOW()</f>
        <v>45400.593483217592</v>
      </c>
      <c r="Y3" s="165"/>
      <c r="Z3" s="165"/>
      <c r="AA3" s="165"/>
      <c r="AB3" s="165"/>
      <c r="AC3" s="165"/>
      <c r="AD3" s="165"/>
    </row>
    <row r="4" spans="2:37" ht="24.95" customHeight="1" thickTop="1" thickBot="1" x14ac:dyDescent="0.45">
      <c r="B4" s="110" t="s">
        <v>28</v>
      </c>
      <c r="C4" s="111"/>
      <c r="D4" s="111"/>
      <c r="E4" s="111"/>
      <c r="F4" s="111"/>
      <c r="G4" s="112"/>
      <c r="H4" s="142" t="s">
        <v>46</v>
      </c>
      <c r="I4" s="143"/>
      <c r="J4" s="106" t="s">
        <v>29</v>
      </c>
      <c r="K4" s="106"/>
      <c r="L4" s="106"/>
      <c r="M4" s="107" t="s">
        <v>30</v>
      </c>
      <c r="N4" s="107"/>
      <c r="O4" s="107"/>
      <c r="P4" s="106" t="s">
        <v>31</v>
      </c>
      <c r="Q4" s="106"/>
      <c r="R4" s="106"/>
      <c r="S4" s="107" t="s">
        <v>32</v>
      </c>
      <c r="T4" s="107"/>
      <c r="U4" s="107"/>
      <c r="V4" s="106" t="s">
        <v>33</v>
      </c>
      <c r="W4" s="106"/>
      <c r="X4" s="106"/>
      <c r="Y4" s="107" t="s">
        <v>34</v>
      </c>
      <c r="Z4" s="107"/>
      <c r="AA4" s="116"/>
      <c r="AB4" s="117" t="s">
        <v>35</v>
      </c>
      <c r="AC4" s="106"/>
      <c r="AD4" s="118"/>
      <c r="AE4" s="9"/>
      <c r="AF4" s="9"/>
      <c r="AG4" s="9"/>
      <c r="AH4" s="9"/>
    </row>
    <row r="5" spans="2:37" ht="24.95" customHeight="1" thickTop="1" x14ac:dyDescent="0.4">
      <c r="B5" s="98" t="s">
        <v>18</v>
      </c>
      <c r="C5" s="98"/>
      <c r="D5" s="98"/>
      <c r="E5" s="98"/>
      <c r="F5" s="98"/>
      <c r="G5" s="98"/>
      <c r="H5" s="144"/>
      <c r="I5" s="145"/>
      <c r="J5" s="113"/>
      <c r="K5" s="114"/>
      <c r="L5" s="115"/>
      <c r="M5" s="90">
        <f>IF(J5&lt;551000,0,IF(J5&lt;1619000,J5-(550000+税率等!J22),IF(J5&lt;1620000,1069000-税率等!J22,IF(J5&lt;1622000,1070000-税率等!J22,IF(J5&lt;1624000,1072000-税率等!J22,IF(J5&lt;1628000,1074000-税率等!J22,IF(J5&lt;1800000,(((ROUNDDOWN(J5/4,-3))*2.4)+100000)-税率等!J22,IF(J5&lt;3600000,(((ROUNDDOWN(J5/4,-3))*2.8)-80000)-税率等!J22,IF(J5&lt;6600000,(((ROUNDDOWN(J5/4,-3))*3.2)-440000)-税率等!J22,IF(J5&lt;8500000,((J5*0.9)-1100000)-税率等!J22,(J5-1950000)-税率等!J22))))))))))</f>
        <v>0</v>
      </c>
      <c r="N5" s="91"/>
      <c r="O5" s="92"/>
      <c r="P5" s="113"/>
      <c r="Q5" s="114"/>
      <c r="R5" s="115"/>
      <c r="S5" s="90">
        <f>IF(P5="",0,IF(P5=0,0,IF(H5="65歳以上",IF(P5&lt;3300000,IF(M5+V5&lt;=10000000, IF(P5&lt;=1100000,0,P5-1100000),IF(M5+V5&lt;=20000000, IF(P5&lt;=1000000,0,P5-1000000), IF(P5&lt;=900000,0,P5-900000))),IF(P5&lt;4100000,IF(M5+V5&lt;=10000000,P5-(ROUNDUP((P5*0.25),0)+275000),IF(M5+V5&lt;=20000000,P5-(ROUNDUP((P5*0.25),0)+175000),P5-(ROUNDUP((P5*0.25),0)+75000))),IF(P5&lt;7700000,IF(M5+V5&lt;=10000000,P5-(ROUNDUP((P5*0.15),0)+685000),IF(M5+V5&lt;=20000000,P5-(ROUNDUP((P5*0.15),0)+585000),P5-(ROUNDUP((P5*0.15),0)+485000))),IF(P5&lt;10000000,IF(M5+V5&lt;=10000000,P5-(ROUNDUP((P5*0.05),0)+1455000),IF(M5+V5&lt;=20000000,P5-(ROUNDUP((P5*0.05),0)+1355000),P5-(ROUNDUP((P5*0.05),0)+1255000))),IF(M5+V5&lt;=10000000,P5-1955000,IF(M5+V5&lt;=20000000,P5-1855000,P5-1755000)))))),IF(H5="40歳以上65歳未満",IF(P5&lt;1300000,IF(M5+V5&lt;=10000000, IF(P5&lt;=600000,0,P5-600000),IF(M5+V5&lt;=20000000, IF(P5&lt;=500000,0,P5-500000), IF(P5&lt;=400000,0,P5-400000))),IF(P5&lt;4100000,IF(M5+V5&lt;=10000000,P5-(ROUNDUP((P5*0.25),0)+275000),IF(M5+V5&lt;=20000000,P5-(ROUNDUP((P5*0.25),0)+175000),P5-(ROUNDUP((P5*0.25),0)+75000))),IF(P5&lt;7700000,IF(M5+V5&lt;=10000000,P5-(ROUNDUP((P5*0.15),0)+685000),IF(M5+V5&lt;=20000000,P5-(ROUNDUP((P5*0.15),0)+585000),P5-(ROUNDUP((P5*0.15),0)+485000))),IF(P5&lt;10000000,IF(M5+V5&lt;=10000000,P5-(ROUNDUP((P5*0.05),0)+1455000),IF(M5+V5&lt;=20000000,P5-(ROUNDUP((P5*0.05),0)+1355000),P5-(ROUNDUP((P5*0.05),0)+1255000))),IF(M5+V5&lt;=10000000,P5-1955000,IF(M5+V5&lt;=20000000,P5-1855000,P5-1755000)))))),IF(P5&gt;0,IF(H5="40歳未満","年齢確認",0),0)))))</f>
        <v>0</v>
      </c>
      <c r="T5" s="91"/>
      <c r="U5" s="92"/>
      <c r="V5" s="113"/>
      <c r="W5" s="114"/>
      <c r="X5" s="115"/>
      <c r="Y5" s="90">
        <f>IF(M5+S5+V5&gt;0,IF(H5="","年齢未入力",M5+S5+V5),IF(AB5&gt;0,IF(H5="","年齢未入力",0),0))</f>
        <v>0</v>
      </c>
      <c r="Z5" s="91"/>
      <c r="AA5" s="91"/>
      <c r="AB5" s="121"/>
      <c r="AC5" s="114"/>
      <c r="AD5" s="122"/>
      <c r="AE5" s="67"/>
      <c r="AF5" s="10"/>
      <c r="AG5" s="10"/>
      <c r="AH5" s="9"/>
    </row>
    <row r="6" spans="2:37" ht="24.95" customHeight="1" x14ac:dyDescent="0.4">
      <c r="B6" s="102" t="s">
        <v>19</v>
      </c>
      <c r="C6" s="103"/>
      <c r="D6" s="96" t="s">
        <v>20</v>
      </c>
      <c r="E6" s="96"/>
      <c r="F6" s="96"/>
      <c r="G6" s="96"/>
      <c r="H6" s="119"/>
      <c r="I6" s="120"/>
      <c r="J6" s="93"/>
      <c r="K6" s="94"/>
      <c r="L6" s="95"/>
      <c r="M6" s="90">
        <f>IF(J6&lt;551000,0,IF(J6&lt;1619000,J6-(550000+税率等!J23),IF(J6&lt;1620000,1069000-税率等!J23,IF(J6&lt;1622000,1070000-税率等!J23,IF(J6&lt;1624000,1072000-税率等!J23,IF(J6&lt;1628000,1074000-税率等!J23,IF(J6&lt;1800000,(((ROUNDDOWN(J6/4,-3))*2.4)+100000)-税率等!J23,IF(J6&lt;3600000,(((ROUNDDOWN(J6/4,-3))*2.8)-80000)-税率等!J23,IF(J6&lt;6600000,(((ROUNDDOWN(J6/4,-3))*3.2)-440000)-税率等!J23,IF(J6&lt;8500000,((J6*0.9)-1100000)-税率等!J23,(J6-1950000)-税率等!J23))))))))))</f>
        <v>0</v>
      </c>
      <c r="N6" s="91"/>
      <c r="O6" s="92"/>
      <c r="P6" s="93"/>
      <c r="Q6" s="94"/>
      <c r="R6" s="95"/>
      <c r="S6" s="90">
        <f t="shared" ref="S6:S13" si="0">IF(P6="",0,IF(P6=0,0,IF(H6="65歳以上",IF(P6&lt;3300000,IF(M6+V6&lt;=10000000, IF(P6&lt;=1100000,0,P6-1100000),IF(M6+V6&lt;=20000000, IF(P6&lt;=1000000,0,P6-1000000), IF(P6&lt;=900000,0,P6-900000))),IF(P6&lt;4100000,IF(M6+V6&lt;=10000000,P6-(ROUNDUP((P6*0.25),0)+275000),IF(M6+V6&lt;=20000000,P6-(ROUNDUP((P6*0.25),0)+175000),P6-(ROUNDUP((P6*0.25),0)+75000))),IF(P6&lt;7700000,IF(M6+V6&lt;=10000000,P6-(ROUNDUP((P6*0.15),0)+685000),IF(M6+V6&lt;=20000000,P6-(ROUNDUP((P6*0.15),0)+585000),P6-(ROUNDUP((P6*0.15),0)+485000))),IF(P6&lt;10000000,IF(M6+V6&lt;=10000000,P6-(ROUNDUP((P6*0.05),0)+1455000),IF(M6+V6&lt;=20000000,P6-(ROUNDUP((P6*0.05),0)+1355000),P6-(ROUNDUP((P6*0.05),0)+1255000))),IF(M6+V6&lt;=10000000,P6-1955000,IF(M6+V6&lt;=20000000,P6-1855000,P6-1755000)))))),IF(H6="40歳以上65歳未満",IF(P6&lt;1300000,IF(M6+V6&lt;=10000000, IF(P6&lt;=600000,0,P6-600000),IF(M6+V6&lt;=20000000, IF(P6&lt;=500000,0,P6-500000), IF(P6&lt;=400000,0,P6-400000))),IF(P6&lt;4100000,IF(M6+V6&lt;=10000000,P6-(ROUNDUP((P6*0.25),0)+275000),IF(M6+V6&lt;=20000000,P6-(ROUNDUP((P6*0.25),0)+175000),P6-(ROUNDUP((P6*0.25),0)+75000))),IF(P6&lt;7700000,IF(M6+V6&lt;=10000000,P6-(ROUNDUP((P6*0.15),0)+685000),IF(M6+V6&lt;=20000000,P6-(ROUNDUP((P6*0.15),0)+585000),P6-(ROUNDUP((P6*0.15),0)+485000))),IF(P6&lt;10000000,IF(M6+V6&lt;=10000000,P6-(ROUNDUP((P6*0.05),0)+1455000),IF(M6+V6&lt;=20000000,P6-(ROUNDUP((P6*0.05),0)+1355000),P6-(ROUNDUP((P6*0.05),0)+1255000))),IF(M6+V6&lt;=10000000,P6-1955000,IF(M6+V6&lt;=20000000,P6-1855000,P6-1755000)))))),IF(P6&gt;0,IF(H6="40歳未満","年齢確認",0),0)))))</f>
        <v>0</v>
      </c>
      <c r="T6" s="91"/>
      <c r="U6" s="92"/>
      <c r="V6" s="93"/>
      <c r="W6" s="94"/>
      <c r="X6" s="95"/>
      <c r="Y6" s="90">
        <f>IF(M6+S6+V6&gt;0,IF(H6="","年齢未入力",M6+S6+V6),IF(AB6&gt;0,IF(H6="","年齢未入力",0),0))</f>
        <v>0</v>
      </c>
      <c r="Z6" s="91"/>
      <c r="AA6" s="91"/>
      <c r="AB6" s="108"/>
      <c r="AC6" s="94"/>
      <c r="AD6" s="109"/>
      <c r="AE6" s="10"/>
      <c r="AF6" s="10"/>
      <c r="AG6" s="10"/>
      <c r="AH6" s="9"/>
    </row>
    <row r="7" spans="2:37" ht="24.95" customHeight="1" x14ac:dyDescent="0.4">
      <c r="B7" s="104"/>
      <c r="C7" s="105"/>
      <c r="D7" s="96" t="s">
        <v>21</v>
      </c>
      <c r="E7" s="96"/>
      <c r="F7" s="96"/>
      <c r="G7" s="96"/>
      <c r="H7" s="119"/>
      <c r="I7" s="120"/>
      <c r="J7" s="93"/>
      <c r="K7" s="94"/>
      <c r="L7" s="95"/>
      <c r="M7" s="90">
        <f>IF(J7&lt;551000,0,IF(J7&lt;1619000,J7-(550000+税率等!J24),IF(J7&lt;1620000,1069000-税率等!J24,IF(J7&lt;1622000,1070000-税率等!J24,IF(J7&lt;1624000,1072000-税率等!J24,IF(J7&lt;1628000,1074000-税率等!J24,IF(J7&lt;1800000,(((ROUNDDOWN(J7/4,-3))*2.4)+100000)-税率等!J24,IF(J7&lt;3600000,(((ROUNDDOWN(J7/4,-3))*2.8)-80000)-税率等!J24,IF(J7&lt;6600000,(((ROUNDDOWN(J7/4,-3))*3.2)-440000)-税率等!J24,IF(J7&lt;8500000,((J7*0.9)-1100000)-税率等!J24,(J7-1950000)-税率等!J24))))))))))</f>
        <v>0</v>
      </c>
      <c r="N7" s="91"/>
      <c r="O7" s="92"/>
      <c r="P7" s="93"/>
      <c r="Q7" s="94"/>
      <c r="R7" s="95"/>
      <c r="S7" s="90">
        <f t="shared" si="0"/>
        <v>0</v>
      </c>
      <c r="T7" s="91"/>
      <c r="U7" s="92"/>
      <c r="V7" s="93"/>
      <c r="W7" s="94"/>
      <c r="X7" s="95"/>
      <c r="Y7" s="90">
        <f t="shared" ref="Y7:Y13" si="1">IF(M7+S7+V7&gt;0,IF(H7="","年齢未入力",M7+S7+V7),IF(AB7&gt;0,IF(H7="","年齢未入力",0),0))</f>
        <v>0</v>
      </c>
      <c r="Z7" s="91"/>
      <c r="AA7" s="91"/>
      <c r="AB7" s="108"/>
      <c r="AC7" s="94"/>
      <c r="AD7" s="109"/>
      <c r="AE7" s="10"/>
      <c r="AF7" s="10"/>
      <c r="AG7" s="10"/>
      <c r="AH7" s="9"/>
    </row>
    <row r="8" spans="2:37" ht="24.95" customHeight="1" x14ac:dyDescent="0.4">
      <c r="B8" s="104"/>
      <c r="C8" s="105"/>
      <c r="D8" s="96" t="s">
        <v>22</v>
      </c>
      <c r="E8" s="96"/>
      <c r="F8" s="96"/>
      <c r="G8" s="96"/>
      <c r="H8" s="119"/>
      <c r="I8" s="120"/>
      <c r="J8" s="93"/>
      <c r="K8" s="94"/>
      <c r="L8" s="95"/>
      <c r="M8" s="90">
        <f>IF(J8&lt;551000,0,IF(J8&lt;1619000,J8-(550000+税率等!J25),IF(J8&lt;1620000,1069000-税率等!J25,IF(J8&lt;1622000,1070000-税率等!J25,IF(J8&lt;1624000,1072000-税率等!J25,IF(J8&lt;1628000,1074000-税率等!J25,IF(J8&lt;1800000,(((ROUNDDOWN(J8/4,-3))*2.4)+100000)-税率等!J25,IF(J8&lt;3600000,(((ROUNDDOWN(J8/4,-3))*2.8)-80000)-税率等!J25,IF(J8&lt;6600000,(((ROUNDDOWN(J8/4,-3))*3.2)-440000)-税率等!J25,IF(J8&lt;8500000,((J8*0.9)-1100000)-税率等!J25,(J8-1950000)-税率等!J25))))))))))</f>
        <v>0</v>
      </c>
      <c r="N8" s="91"/>
      <c r="O8" s="92"/>
      <c r="P8" s="93"/>
      <c r="Q8" s="94"/>
      <c r="R8" s="95"/>
      <c r="S8" s="90">
        <f t="shared" si="0"/>
        <v>0</v>
      </c>
      <c r="T8" s="91"/>
      <c r="U8" s="92"/>
      <c r="V8" s="93"/>
      <c r="W8" s="94"/>
      <c r="X8" s="95"/>
      <c r="Y8" s="90">
        <f t="shared" si="1"/>
        <v>0</v>
      </c>
      <c r="Z8" s="91"/>
      <c r="AA8" s="91"/>
      <c r="AB8" s="108"/>
      <c r="AC8" s="94"/>
      <c r="AD8" s="109"/>
      <c r="AE8" s="10"/>
      <c r="AF8" s="10"/>
      <c r="AG8" s="10"/>
      <c r="AH8" s="9"/>
    </row>
    <row r="9" spans="2:37" ht="24.95" customHeight="1" x14ac:dyDescent="0.4">
      <c r="B9" s="86" t="s">
        <v>87</v>
      </c>
      <c r="C9" s="87"/>
      <c r="D9" s="96" t="s">
        <v>23</v>
      </c>
      <c r="E9" s="96"/>
      <c r="F9" s="96"/>
      <c r="G9" s="96"/>
      <c r="H9" s="119"/>
      <c r="I9" s="120"/>
      <c r="J9" s="93"/>
      <c r="K9" s="94"/>
      <c r="L9" s="95"/>
      <c r="M9" s="90">
        <f>IF(J9&lt;551000,0,IF(J9&lt;1619000,J9-(550000+税率等!J26),IF(J9&lt;1620000,1069000-税率等!J26,IF(J9&lt;1622000,1070000-税率等!J26,IF(J9&lt;1624000,1072000-税率等!J26,IF(J9&lt;1628000,1074000-税率等!J26,IF(J9&lt;1800000,(((ROUNDDOWN(J9/4,-3))*2.4)+100000)-税率等!J26,IF(J9&lt;3600000,(((ROUNDDOWN(J9/4,-3))*2.8)-80000)-税率等!J26,IF(J9&lt;6600000,(((ROUNDDOWN(J9/4,-3))*3.2)-440000)-税率等!J26,IF(J9&lt;8500000,((J9*0.9)-1100000)-税率等!J26,(J9-1950000)-税率等!J26))))))))))</f>
        <v>0</v>
      </c>
      <c r="N9" s="91"/>
      <c r="O9" s="92"/>
      <c r="P9" s="93"/>
      <c r="Q9" s="94"/>
      <c r="R9" s="95"/>
      <c r="S9" s="90">
        <f t="shared" si="0"/>
        <v>0</v>
      </c>
      <c r="T9" s="91"/>
      <c r="U9" s="92"/>
      <c r="V9" s="93"/>
      <c r="W9" s="94"/>
      <c r="X9" s="95"/>
      <c r="Y9" s="90">
        <f t="shared" si="1"/>
        <v>0</v>
      </c>
      <c r="Z9" s="91"/>
      <c r="AA9" s="91"/>
      <c r="AB9" s="108"/>
      <c r="AC9" s="94"/>
      <c r="AD9" s="109"/>
      <c r="AE9" s="10"/>
      <c r="AF9" s="10"/>
      <c r="AG9" s="10"/>
      <c r="AH9" s="9"/>
    </row>
    <row r="10" spans="2:37" ht="24.95" customHeight="1" x14ac:dyDescent="0.4">
      <c r="B10" s="86"/>
      <c r="C10" s="87"/>
      <c r="D10" s="96" t="s">
        <v>24</v>
      </c>
      <c r="E10" s="96"/>
      <c r="F10" s="96"/>
      <c r="G10" s="96"/>
      <c r="H10" s="119"/>
      <c r="I10" s="120"/>
      <c r="J10" s="93"/>
      <c r="K10" s="94"/>
      <c r="L10" s="95"/>
      <c r="M10" s="90">
        <f>IF(J10&lt;551000,0,IF(J10&lt;1619000,J10-(550000+税率等!J27),IF(J10&lt;1620000,1069000-税率等!J27,IF(J10&lt;1622000,1070000-税率等!J27,IF(J10&lt;1624000,1072000-税率等!J27,IF(J10&lt;1628000,1074000-税率等!J27,IF(J10&lt;1800000,(((ROUNDDOWN(J10/4,-3))*2.4)+100000)-税率等!J27,IF(J10&lt;3600000,(((ROUNDDOWN(J10/4,-3))*2.8)-80000)-税率等!J27,IF(J10&lt;6600000,(((ROUNDDOWN(J10/4,-3))*3.2)-440000)-税率等!J27,IF(J10&lt;8500000,((J10*0.9)-1100000)-税率等!J27,(J10-1950000)-税率等!J27))))))))))</f>
        <v>0</v>
      </c>
      <c r="N10" s="91"/>
      <c r="O10" s="92"/>
      <c r="P10" s="93"/>
      <c r="Q10" s="94"/>
      <c r="R10" s="95"/>
      <c r="S10" s="90">
        <f t="shared" si="0"/>
        <v>0</v>
      </c>
      <c r="T10" s="91"/>
      <c r="U10" s="92"/>
      <c r="V10" s="93"/>
      <c r="W10" s="94"/>
      <c r="X10" s="95"/>
      <c r="Y10" s="90">
        <f t="shared" si="1"/>
        <v>0</v>
      </c>
      <c r="Z10" s="91"/>
      <c r="AA10" s="91"/>
      <c r="AB10" s="108"/>
      <c r="AC10" s="94"/>
      <c r="AD10" s="109"/>
      <c r="AE10" s="10"/>
      <c r="AF10" s="10"/>
      <c r="AG10" s="10"/>
      <c r="AH10" s="9"/>
      <c r="AI10" s="9"/>
      <c r="AJ10" s="9"/>
      <c r="AK10" s="9"/>
    </row>
    <row r="11" spans="2:37" ht="24.95" customHeight="1" x14ac:dyDescent="0.4">
      <c r="B11" s="86"/>
      <c r="C11" s="87"/>
      <c r="D11" s="96" t="s">
        <v>25</v>
      </c>
      <c r="E11" s="96"/>
      <c r="F11" s="96"/>
      <c r="G11" s="96"/>
      <c r="H11" s="119"/>
      <c r="I11" s="120"/>
      <c r="J11" s="93"/>
      <c r="K11" s="94"/>
      <c r="L11" s="95"/>
      <c r="M11" s="90">
        <f>IF(J11&lt;551000,0,IF(J11&lt;1619000,J11-(550000+税率等!J28),IF(J11&lt;1620000,1069000-税率等!J28,IF(J11&lt;1622000,1070000-税率等!J28,IF(J11&lt;1624000,1072000-税率等!J28,IF(J11&lt;1628000,1074000-税率等!J28,IF(J11&lt;1800000,(((ROUNDDOWN(J11/4,-3))*2.4)+100000)-税率等!J28,IF(J11&lt;3600000,(((ROUNDDOWN(J11/4,-3))*2.8)-80000)-税率等!J28,IF(J11&lt;6600000,(((ROUNDDOWN(J11/4,-3))*3.2)-440000)-税率等!J28,IF(J11&lt;8500000,((J11*0.9)-1100000)-税率等!J28,(J11-1950000)-税率等!J28))))))))))</f>
        <v>0</v>
      </c>
      <c r="N11" s="91"/>
      <c r="O11" s="92"/>
      <c r="P11" s="93"/>
      <c r="Q11" s="94"/>
      <c r="R11" s="95"/>
      <c r="S11" s="90">
        <f t="shared" si="0"/>
        <v>0</v>
      </c>
      <c r="T11" s="91"/>
      <c r="U11" s="92"/>
      <c r="V11" s="93"/>
      <c r="W11" s="94"/>
      <c r="X11" s="95"/>
      <c r="Y11" s="90">
        <f t="shared" si="1"/>
        <v>0</v>
      </c>
      <c r="Z11" s="91"/>
      <c r="AA11" s="91"/>
      <c r="AB11" s="108"/>
      <c r="AC11" s="94"/>
      <c r="AD11" s="109"/>
      <c r="AE11" s="10"/>
      <c r="AF11" s="10"/>
      <c r="AG11" s="10"/>
      <c r="AH11" s="9"/>
      <c r="AI11" s="9"/>
      <c r="AJ11" s="9"/>
      <c r="AK11" s="9"/>
    </row>
    <row r="12" spans="2:37" ht="24.95" customHeight="1" x14ac:dyDescent="0.4">
      <c r="B12" s="86"/>
      <c r="C12" s="87"/>
      <c r="D12" s="96" t="s">
        <v>26</v>
      </c>
      <c r="E12" s="96"/>
      <c r="F12" s="96"/>
      <c r="G12" s="96"/>
      <c r="H12" s="119"/>
      <c r="I12" s="120"/>
      <c r="J12" s="93"/>
      <c r="K12" s="94"/>
      <c r="L12" s="95"/>
      <c r="M12" s="90">
        <f>IF(J12&lt;551000,0,IF(J12&lt;1619000,J12-(550000+税率等!J29),IF(J12&lt;1620000,1069000-税率等!J29,IF(J12&lt;1622000,1070000-税率等!J29,IF(J12&lt;1624000,1072000-税率等!J29,IF(J12&lt;1628000,1074000-税率等!J29,IF(J12&lt;1800000,(((ROUNDDOWN(J12/4,-3))*2.4)+100000)-税率等!J29,IF(J12&lt;3600000,(((ROUNDDOWN(J12/4,-3))*2.8)-80000)-税率等!J29,IF(J12&lt;6600000,(((ROUNDDOWN(J12/4,-3))*3.2)-440000)-税率等!J29,IF(J12&lt;8500000,((J12*0.9)-1100000)-税率等!J29,(J12-1950000)-税率等!J29))))))))))</f>
        <v>0</v>
      </c>
      <c r="N12" s="91"/>
      <c r="O12" s="92"/>
      <c r="P12" s="93"/>
      <c r="Q12" s="94"/>
      <c r="R12" s="95"/>
      <c r="S12" s="90">
        <f t="shared" si="0"/>
        <v>0</v>
      </c>
      <c r="T12" s="91"/>
      <c r="U12" s="92"/>
      <c r="V12" s="93"/>
      <c r="W12" s="94"/>
      <c r="X12" s="95"/>
      <c r="Y12" s="90">
        <f t="shared" si="1"/>
        <v>0</v>
      </c>
      <c r="Z12" s="91"/>
      <c r="AA12" s="91"/>
      <c r="AB12" s="108"/>
      <c r="AC12" s="94"/>
      <c r="AD12" s="109"/>
      <c r="AE12" s="10"/>
      <c r="AF12" s="10"/>
      <c r="AG12" s="10"/>
      <c r="AH12" s="9"/>
      <c r="AI12" s="9"/>
      <c r="AJ12" s="9"/>
      <c r="AK12" s="9"/>
    </row>
    <row r="13" spans="2:37" ht="24.95" customHeight="1" x14ac:dyDescent="0.4">
      <c r="B13" s="88"/>
      <c r="C13" s="89"/>
      <c r="D13" s="97" t="s">
        <v>27</v>
      </c>
      <c r="E13" s="97"/>
      <c r="F13" s="97"/>
      <c r="G13" s="97"/>
      <c r="H13" s="176"/>
      <c r="I13" s="177"/>
      <c r="J13" s="99"/>
      <c r="K13" s="100"/>
      <c r="L13" s="101"/>
      <c r="M13" s="90">
        <f>IF(J13&lt;551000,0,IF(J13&lt;1619000,J13-(550000+税率等!J30),IF(J13&lt;1620000,1069000-税率等!J30,IF(J13&lt;1622000,1070000-税率等!J30,IF(J13&lt;1624000,1072000-税率等!J30,IF(J13&lt;1628000,1074000-税率等!J30,IF(J13&lt;1800000,(((ROUNDDOWN(J13/4,-3))*2.4)+100000)-税率等!J30,IF(J13&lt;3600000,(((ROUNDDOWN(J13/4,-3))*2.8)-80000)-税率等!J30,IF(J13&lt;6600000,(((ROUNDDOWN(J13/4,-3))*3.2)-440000)-税率等!J30,IF(J13&lt;8500000,((J13*0.9)-1100000)-税率等!J30,(J13-1950000)-税率等!J30))))))))))</f>
        <v>0</v>
      </c>
      <c r="N13" s="91"/>
      <c r="O13" s="92"/>
      <c r="P13" s="99"/>
      <c r="Q13" s="100"/>
      <c r="R13" s="101"/>
      <c r="S13" s="90">
        <f t="shared" si="0"/>
        <v>0</v>
      </c>
      <c r="T13" s="91"/>
      <c r="U13" s="92"/>
      <c r="V13" s="99"/>
      <c r="W13" s="100"/>
      <c r="X13" s="101"/>
      <c r="Y13" s="90">
        <f t="shared" si="1"/>
        <v>0</v>
      </c>
      <c r="Z13" s="91"/>
      <c r="AA13" s="91"/>
      <c r="AB13" s="123"/>
      <c r="AC13" s="100"/>
      <c r="AD13" s="124"/>
      <c r="AE13" s="9"/>
      <c r="AF13" s="9"/>
      <c r="AG13" s="9"/>
      <c r="AH13" s="9"/>
      <c r="AI13" s="9"/>
      <c r="AJ13" s="9"/>
      <c r="AK13" s="9"/>
    </row>
    <row r="14" spans="2:37" ht="24.95" customHeight="1" x14ac:dyDescent="0.4">
      <c r="B14" s="133" t="s">
        <v>52</v>
      </c>
      <c r="C14" s="133"/>
      <c r="D14" s="133"/>
      <c r="E14" s="133"/>
      <c r="F14" s="133"/>
      <c r="G14" s="133"/>
      <c r="H14" s="133"/>
      <c r="I14" s="134"/>
      <c r="J14" s="134"/>
      <c r="K14" s="134"/>
      <c r="L14" s="134"/>
      <c r="M14" s="134"/>
      <c r="N14" s="134"/>
      <c r="O14" s="134"/>
      <c r="P14" s="134"/>
      <c r="Q14" s="134"/>
      <c r="R14" s="134"/>
      <c r="S14" s="134"/>
      <c r="T14" s="134"/>
      <c r="U14" s="134"/>
      <c r="V14" s="134"/>
      <c r="W14" s="134"/>
      <c r="X14" s="134"/>
      <c r="Y14" s="134"/>
      <c r="Z14" s="134"/>
      <c r="AA14" s="134"/>
      <c r="AB14" s="134"/>
      <c r="AC14" s="134"/>
      <c r="AD14" s="134"/>
    </row>
    <row r="15" spans="2:37" ht="15" customHeight="1" thickBot="1" x14ac:dyDescent="0.45"/>
    <row r="16" spans="2:37" ht="24.95" customHeight="1" thickTop="1" x14ac:dyDescent="0.4">
      <c r="B16" s="96" t="s">
        <v>62</v>
      </c>
      <c r="C16" s="154"/>
      <c r="D16" s="151" t="s">
        <v>38</v>
      </c>
      <c r="E16" s="152"/>
      <c r="F16" s="152"/>
      <c r="G16" s="153"/>
      <c r="H16" s="148" t="s">
        <v>39</v>
      </c>
      <c r="I16" s="149"/>
      <c r="J16" s="149"/>
      <c r="K16" s="150"/>
      <c r="L16" s="158" t="s">
        <v>40</v>
      </c>
      <c r="M16" s="159"/>
      <c r="N16" s="159"/>
      <c r="O16" s="160"/>
      <c r="T16" s="128" t="s">
        <v>50</v>
      </c>
      <c r="U16" s="129"/>
      <c r="V16" s="129"/>
      <c r="W16" s="129"/>
      <c r="X16" s="129"/>
      <c r="Y16" s="129"/>
      <c r="Z16" s="129"/>
      <c r="AA16" s="129"/>
      <c r="AB16" s="129"/>
      <c r="AC16" s="129"/>
      <c r="AD16" s="130"/>
      <c r="AG16" s="29"/>
    </row>
    <row r="17" spans="2:30" ht="24.95" customHeight="1" thickBot="1" x14ac:dyDescent="0.45">
      <c r="B17" s="96" t="s">
        <v>41</v>
      </c>
      <c r="C17" s="154"/>
      <c r="D17" s="155">
        <f>税率等!E31*税率等!B7</f>
        <v>0</v>
      </c>
      <c r="E17" s="156"/>
      <c r="F17" s="156"/>
      <c r="G17" s="157"/>
      <c r="H17" s="155">
        <f>税率等!E31*税率等!F7</f>
        <v>0</v>
      </c>
      <c r="I17" s="156"/>
      <c r="J17" s="156"/>
      <c r="K17" s="157"/>
      <c r="L17" s="155">
        <f>税率等!E32*税率等!H7</f>
        <v>0</v>
      </c>
      <c r="M17" s="156"/>
      <c r="N17" s="156"/>
      <c r="O17" s="157"/>
      <c r="T17" s="125">
        <f>SUM(D21:O21)</f>
        <v>2700</v>
      </c>
      <c r="U17" s="126"/>
      <c r="V17" s="126"/>
      <c r="W17" s="126"/>
      <c r="X17" s="126"/>
      <c r="Y17" s="126"/>
      <c r="Z17" s="126"/>
      <c r="AA17" s="126"/>
      <c r="AB17" s="126"/>
      <c r="AC17" s="126"/>
      <c r="AD17" s="127"/>
    </row>
    <row r="18" spans="2:30" ht="24.95" customHeight="1" thickTop="1" thickBot="1" x14ac:dyDescent="0.45">
      <c r="B18" s="96" t="s">
        <v>42</v>
      </c>
      <c r="C18" s="154"/>
      <c r="D18" s="155">
        <f>SUM(AB5:AD13)*税率等!C7</f>
        <v>0</v>
      </c>
      <c r="E18" s="156"/>
      <c r="F18" s="156"/>
      <c r="G18" s="157"/>
      <c r="H18" s="161"/>
      <c r="I18" s="162"/>
      <c r="J18" s="162"/>
      <c r="K18" s="163"/>
      <c r="L18" s="161"/>
      <c r="M18" s="162"/>
      <c r="N18" s="162"/>
      <c r="O18" s="163"/>
    </row>
    <row r="19" spans="2:30" ht="24.95" customHeight="1" thickTop="1" x14ac:dyDescent="0.4">
      <c r="B19" s="96" t="s">
        <v>43</v>
      </c>
      <c r="C19" s="154"/>
      <c r="D19" s="155">
        <f>税率等!L25</f>
        <v>0</v>
      </c>
      <c r="E19" s="156"/>
      <c r="F19" s="156"/>
      <c r="G19" s="157"/>
      <c r="H19" s="155">
        <f>税率等!L30</f>
        <v>0</v>
      </c>
      <c r="I19" s="156"/>
      <c r="J19" s="156"/>
      <c r="K19" s="157"/>
      <c r="L19" s="155">
        <f>税率等!L33</f>
        <v>0</v>
      </c>
      <c r="M19" s="156"/>
      <c r="N19" s="156"/>
      <c r="O19" s="157"/>
      <c r="T19" s="128" t="s">
        <v>51</v>
      </c>
      <c r="U19" s="129"/>
      <c r="V19" s="129"/>
      <c r="W19" s="129"/>
      <c r="X19" s="129"/>
      <c r="Y19" s="129"/>
      <c r="Z19" s="129"/>
      <c r="AA19" s="129"/>
      <c r="AB19" s="129"/>
      <c r="AC19" s="129"/>
      <c r="AD19" s="130"/>
    </row>
    <row r="20" spans="2:30" ht="24.95" customHeight="1" thickBot="1" x14ac:dyDescent="0.45">
      <c r="B20" s="97" t="s">
        <v>44</v>
      </c>
      <c r="C20" s="172"/>
      <c r="D20" s="173">
        <f>税率等!L27</f>
        <v>2700</v>
      </c>
      <c r="E20" s="174"/>
      <c r="F20" s="174"/>
      <c r="G20" s="175"/>
      <c r="H20" s="169"/>
      <c r="I20" s="170"/>
      <c r="J20" s="170"/>
      <c r="K20" s="171"/>
      <c r="L20" s="169"/>
      <c r="M20" s="170"/>
      <c r="N20" s="170"/>
      <c r="O20" s="171"/>
      <c r="T20" s="125">
        <f>ROUNDUP(T17/12,0)</f>
        <v>225</v>
      </c>
      <c r="U20" s="126"/>
      <c r="V20" s="126"/>
      <c r="W20" s="126"/>
      <c r="X20" s="126"/>
      <c r="Y20" s="126"/>
      <c r="Z20" s="126"/>
      <c r="AA20" s="126"/>
      <c r="AB20" s="126"/>
      <c r="AC20" s="126"/>
      <c r="AD20" s="127"/>
    </row>
    <row r="21" spans="2:30" ht="24.95" customHeight="1" thickTop="1" thickBot="1" x14ac:dyDescent="0.45">
      <c r="B21" s="146" t="s">
        <v>101</v>
      </c>
      <c r="C21" s="147"/>
      <c r="D21" s="139">
        <f>IF(税率等!B11&gt;ROUNDDOWN(SUM(D17:G20),-2),ROUNDDOWN(SUM(D17:G20),-2),税率等!B11)</f>
        <v>2700</v>
      </c>
      <c r="E21" s="140"/>
      <c r="F21" s="140"/>
      <c r="G21" s="141"/>
      <c r="H21" s="139">
        <f>IF(税率等!D11&gt;ROUNDDOWN(SUM(H17:K20),-2),ROUNDDOWN(SUM(H17:K20),-2),税率等!D11)</f>
        <v>0</v>
      </c>
      <c r="I21" s="140"/>
      <c r="J21" s="140"/>
      <c r="K21" s="141"/>
      <c r="L21" s="139">
        <f>IF(税率等!F11&gt;ROUNDDOWN(SUM(L17:O20),-2),ROUNDDOWN(SUM(L17:O20),-2),税率等!F11)</f>
        <v>0</v>
      </c>
      <c r="M21" s="140"/>
      <c r="N21" s="140"/>
      <c r="O21" s="141"/>
    </row>
    <row r="22" spans="2:30" ht="8.25" customHeight="1" thickTop="1" x14ac:dyDescent="0.4">
      <c r="B22" s="168"/>
      <c r="C22" s="168"/>
      <c r="D22" s="168"/>
      <c r="E22" s="168"/>
      <c r="F22" s="168"/>
      <c r="G22" s="168"/>
      <c r="H22" s="168"/>
      <c r="I22" s="168"/>
      <c r="J22" s="168"/>
      <c r="K22" s="168"/>
      <c r="L22" s="168"/>
      <c r="M22" s="168"/>
      <c r="N22" s="168"/>
      <c r="O22" s="168"/>
    </row>
    <row r="23" spans="2:30" ht="24.95" customHeight="1" x14ac:dyDescent="0.4">
      <c r="B23" s="134" t="s">
        <v>82</v>
      </c>
      <c r="C23" s="134"/>
      <c r="D23" s="167">
        <f>税率等!B11</f>
        <v>650000</v>
      </c>
      <c r="E23" s="167"/>
      <c r="F23" s="167"/>
      <c r="G23" s="167"/>
      <c r="H23" s="167">
        <f>税率等!D11</f>
        <v>220000</v>
      </c>
      <c r="I23" s="167"/>
      <c r="J23" s="167"/>
      <c r="K23" s="167"/>
      <c r="L23" s="167">
        <f>税率等!F11</f>
        <v>170000</v>
      </c>
      <c r="M23" s="167"/>
      <c r="N23" s="167"/>
      <c r="O23" s="167"/>
    </row>
  </sheetData>
  <sheetProtection algorithmName="SHA-512" hashValue="bRMmXOXE2spYmh5sk4lNNQIqknwkrj9MKkJ5Z2VqZ/5p5k1rSbLbVWklu6DDCwqXLKmF4q2XioiEtwFC7FTdOw==" saltValue="+atGUGEDCQLCpoIyN1lzrg==" spinCount="100000" sheet="1" selectLockedCells="1"/>
  <mergeCells count="135">
    <mergeCell ref="X3:AD3"/>
    <mergeCell ref="U3:W3"/>
    <mergeCell ref="B23:C23"/>
    <mergeCell ref="D23:G23"/>
    <mergeCell ref="H23:K23"/>
    <mergeCell ref="L23:O23"/>
    <mergeCell ref="B22:O22"/>
    <mergeCell ref="T19:AD19"/>
    <mergeCell ref="T20:AD20"/>
    <mergeCell ref="H19:K19"/>
    <mergeCell ref="L19:O19"/>
    <mergeCell ref="H20:K20"/>
    <mergeCell ref="L20:O20"/>
    <mergeCell ref="B17:C17"/>
    <mergeCell ref="B18:C18"/>
    <mergeCell ref="B19:C19"/>
    <mergeCell ref="B20:C20"/>
    <mergeCell ref="D17:G17"/>
    <mergeCell ref="D18:G18"/>
    <mergeCell ref="D19:G19"/>
    <mergeCell ref="D20:G20"/>
    <mergeCell ref="H12:I12"/>
    <mergeCell ref="H13:I13"/>
    <mergeCell ref="L18:O18"/>
    <mergeCell ref="B1:G1"/>
    <mergeCell ref="H1:S1"/>
    <mergeCell ref="B14:H14"/>
    <mergeCell ref="I14:AD14"/>
    <mergeCell ref="B3:F3"/>
    <mergeCell ref="G3:I3"/>
    <mergeCell ref="H21:K21"/>
    <mergeCell ref="L21:O21"/>
    <mergeCell ref="H4:I4"/>
    <mergeCell ref="H5:I5"/>
    <mergeCell ref="H6:I6"/>
    <mergeCell ref="H7:I7"/>
    <mergeCell ref="H8:I8"/>
    <mergeCell ref="H9:I9"/>
    <mergeCell ref="B21:C21"/>
    <mergeCell ref="D21:G21"/>
    <mergeCell ref="H16:K16"/>
    <mergeCell ref="D16:G16"/>
    <mergeCell ref="B16:C16"/>
    <mergeCell ref="H17:K17"/>
    <mergeCell ref="L17:O17"/>
    <mergeCell ref="L16:O16"/>
    <mergeCell ref="H18:K18"/>
    <mergeCell ref="T1:AD1"/>
    <mergeCell ref="V13:X13"/>
    <mergeCell ref="Y13:AA13"/>
    <mergeCell ref="AB13:AD13"/>
    <mergeCell ref="J11:L11"/>
    <mergeCell ref="M11:O11"/>
    <mergeCell ref="P11:R11"/>
    <mergeCell ref="J12:L12"/>
    <mergeCell ref="M12:O12"/>
    <mergeCell ref="T17:AD17"/>
    <mergeCell ref="P12:R12"/>
    <mergeCell ref="S12:U12"/>
    <mergeCell ref="V12:X12"/>
    <mergeCell ref="Y12:AA12"/>
    <mergeCell ref="AB12:AD12"/>
    <mergeCell ref="T16:AD16"/>
    <mergeCell ref="Y4:AA4"/>
    <mergeCell ref="AB4:AD4"/>
    <mergeCell ref="H10:I10"/>
    <mergeCell ref="H11:I11"/>
    <mergeCell ref="AB5:AD5"/>
    <mergeCell ref="S11:U11"/>
    <mergeCell ref="V11:X11"/>
    <mergeCell ref="Y11:AA11"/>
    <mergeCell ref="AB11:AD11"/>
    <mergeCell ref="S10:U10"/>
    <mergeCell ref="V6:X6"/>
    <mergeCell ref="Y6:AA6"/>
    <mergeCell ref="V9:X9"/>
    <mergeCell ref="Y9:AA9"/>
    <mergeCell ref="AB9:AD9"/>
    <mergeCell ref="V8:X8"/>
    <mergeCell ref="Y8:AA8"/>
    <mergeCell ref="AB8:AD8"/>
    <mergeCell ref="J9:L9"/>
    <mergeCell ref="V10:X10"/>
    <mergeCell ref="Y10:AA10"/>
    <mergeCell ref="AB10:AD10"/>
    <mergeCell ref="J4:L4"/>
    <mergeCell ref="M4:O4"/>
    <mergeCell ref="P4:R4"/>
    <mergeCell ref="S4:U4"/>
    <mergeCell ref="V4:X4"/>
    <mergeCell ref="AB6:AD6"/>
    <mergeCell ref="J10:L10"/>
    <mergeCell ref="M10:O10"/>
    <mergeCell ref="B4:G4"/>
    <mergeCell ref="J5:L5"/>
    <mergeCell ref="M5:O5"/>
    <mergeCell ref="P5:R5"/>
    <mergeCell ref="S5:U5"/>
    <mergeCell ref="V5:X5"/>
    <mergeCell ref="Y5:AA5"/>
    <mergeCell ref="J7:L7"/>
    <mergeCell ref="M7:O7"/>
    <mergeCell ref="P7:R7"/>
    <mergeCell ref="S7:U7"/>
    <mergeCell ref="V7:X7"/>
    <mergeCell ref="Y7:AA7"/>
    <mergeCell ref="P10:R10"/>
    <mergeCell ref="AB7:AD7"/>
    <mergeCell ref="J6:L6"/>
    <mergeCell ref="S9:U9"/>
    <mergeCell ref="J8:L8"/>
    <mergeCell ref="B9:C13"/>
    <mergeCell ref="M8:O8"/>
    <mergeCell ref="P8:R8"/>
    <mergeCell ref="S8:U8"/>
    <mergeCell ref="D12:G12"/>
    <mergeCell ref="D13:G13"/>
    <mergeCell ref="B5:C5"/>
    <mergeCell ref="D5:G5"/>
    <mergeCell ref="M6:O6"/>
    <mergeCell ref="P6:R6"/>
    <mergeCell ref="S6:U6"/>
    <mergeCell ref="J13:L13"/>
    <mergeCell ref="M13:O13"/>
    <mergeCell ref="P13:R13"/>
    <mergeCell ref="S13:U13"/>
    <mergeCell ref="D7:G7"/>
    <mergeCell ref="D8:G8"/>
    <mergeCell ref="D9:G9"/>
    <mergeCell ref="D10:G10"/>
    <mergeCell ref="D11:G11"/>
    <mergeCell ref="D6:G6"/>
    <mergeCell ref="M9:O9"/>
    <mergeCell ref="P9:R9"/>
    <mergeCell ref="B6:C8"/>
  </mergeCells>
  <phoneticPr fontId="1"/>
  <conditionalFormatting sqref="Y5:AA13">
    <cfRule type="containsText" dxfId="1" priority="2" operator="containsText" text="年齢未入力">
      <formula>NOT(ISERROR(SEARCH("年齢未入力",Y5)))</formula>
    </cfRule>
  </conditionalFormatting>
  <conditionalFormatting sqref="S5:U13">
    <cfRule type="cellIs" dxfId="0" priority="1" operator="equal">
      <formula>"年齢確認"</formula>
    </cfRule>
  </conditionalFormatting>
  <printOptions horizontalCentered="1"/>
  <pageMargins left="0" right="0" top="0.59055118110236227" bottom="0.39370078740157483"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locked="0" defaultSize="0" autoFill="0" autoLine="0" autoPict="0">
                <anchor moveWithCells="1">
                  <from>
                    <xdr:col>8</xdr:col>
                    <xdr:colOff>28575</xdr:colOff>
                    <xdr:row>13</xdr:row>
                    <xdr:rowOff>19050</xdr:rowOff>
                  </from>
                  <to>
                    <xdr:col>30</xdr:col>
                    <xdr:colOff>0</xdr:colOff>
                    <xdr:row>14</xdr:row>
                    <xdr:rowOff>0</xdr:rowOff>
                  </to>
                </anchor>
              </controlPr>
            </control>
          </mc:Choice>
        </mc:AlternateContent>
        <mc:AlternateContent xmlns:mc="http://schemas.openxmlformats.org/markup-compatibility/2006">
          <mc:Choice Requires="x14">
            <control shapeId="2054" r:id="rId5" name="Check Box 6">
              <controlPr locked="0" defaultSize="0" autoFill="0" autoLine="0" autoPict="0">
                <anchor moveWithCells="1">
                  <from>
                    <xdr:col>3</xdr:col>
                    <xdr:colOff>19050</xdr:colOff>
                    <xdr:row>3</xdr:row>
                    <xdr:rowOff>161925</xdr:rowOff>
                  </from>
                  <to>
                    <xdr:col>6</xdr:col>
                    <xdr:colOff>152400</xdr:colOff>
                    <xdr:row>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税率等!$I$10:$I$12</xm:f>
          </x14:formula1>
          <xm:sqref>H5:I13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3"/>
  <sheetViews>
    <sheetView showGridLines="0" zoomScaleNormal="100" workbookViewId="0">
      <selection activeCell="D17" sqref="D17"/>
    </sheetView>
  </sheetViews>
  <sheetFormatPr defaultColWidth="15.625" defaultRowHeight="18.75" x14ac:dyDescent="0.4"/>
  <cols>
    <col min="1" max="1" width="2.625" style="1" customWidth="1"/>
    <col min="2" max="3" width="15.625" style="1"/>
    <col min="4" max="4" width="17.25" style="1" bestFit="1" customWidth="1"/>
    <col min="5" max="5" width="19.25" style="1" bestFit="1" customWidth="1"/>
    <col min="6" max="6" width="13" style="1" bestFit="1" customWidth="1"/>
    <col min="7" max="7" width="17.25" style="1" bestFit="1" customWidth="1"/>
    <col min="8" max="8" width="13" style="1" bestFit="1" customWidth="1"/>
    <col min="9" max="9" width="17.25" style="1" bestFit="1" customWidth="1"/>
    <col min="10" max="10" width="15.625" style="1" customWidth="1"/>
    <col min="11" max="11" width="3" style="1" customWidth="1"/>
    <col min="12" max="16384" width="15.625" style="1"/>
  </cols>
  <sheetData>
    <row r="1" spans="2:9" ht="19.5" thickBot="1" x14ac:dyDescent="0.45"/>
    <row r="2" spans="2:9" ht="20.25" thickTop="1" thickBot="1" x14ac:dyDescent="0.45">
      <c r="B2" s="2" t="s">
        <v>1</v>
      </c>
      <c r="C2" s="22" t="s">
        <v>105</v>
      </c>
      <c r="E2" s="14" t="s">
        <v>37</v>
      </c>
      <c r="F2" s="11" t="b">
        <v>0</v>
      </c>
      <c r="H2" s="2" t="s">
        <v>36</v>
      </c>
      <c r="I2" s="11" t="b">
        <v>1</v>
      </c>
    </row>
    <row r="3" spans="2:9" ht="20.25" thickTop="1" thickBot="1" x14ac:dyDescent="0.45"/>
    <row r="4" spans="2:9" ht="19.5" thickTop="1" x14ac:dyDescent="0.4">
      <c r="B4" s="181" t="s">
        <v>3</v>
      </c>
      <c r="C4" s="182"/>
      <c r="D4" s="182"/>
      <c r="E4" s="182"/>
      <c r="F4" s="182"/>
      <c r="G4" s="182"/>
      <c r="H4" s="182"/>
      <c r="I4" s="183"/>
    </row>
    <row r="5" spans="2:9" x14ac:dyDescent="0.4">
      <c r="B5" s="184" t="s">
        <v>2</v>
      </c>
      <c r="C5" s="185"/>
      <c r="D5" s="185"/>
      <c r="E5" s="185"/>
      <c r="F5" s="186" t="s">
        <v>6</v>
      </c>
      <c r="G5" s="186"/>
      <c r="H5" s="187" t="s">
        <v>4</v>
      </c>
      <c r="I5" s="188"/>
    </row>
    <row r="6" spans="2:9" x14ac:dyDescent="0.4">
      <c r="B6" s="3" t="s">
        <v>11</v>
      </c>
      <c r="C6" s="4" t="s">
        <v>12</v>
      </c>
      <c r="D6" s="4" t="s">
        <v>13</v>
      </c>
      <c r="E6" s="4" t="s">
        <v>14</v>
      </c>
      <c r="F6" s="5" t="s">
        <v>11</v>
      </c>
      <c r="G6" s="5" t="s">
        <v>13</v>
      </c>
      <c r="H6" s="20" t="s">
        <v>11</v>
      </c>
      <c r="I6" s="21" t="s">
        <v>13</v>
      </c>
    </row>
    <row r="7" spans="2:9" ht="19.5" thickBot="1" x14ac:dyDescent="0.45">
      <c r="B7" s="23">
        <v>6.5000000000000002E-2</v>
      </c>
      <c r="C7" s="24">
        <v>0.18</v>
      </c>
      <c r="D7" s="25">
        <v>26000</v>
      </c>
      <c r="E7" s="25">
        <v>9000</v>
      </c>
      <c r="F7" s="26">
        <v>2.5999999999999999E-2</v>
      </c>
      <c r="G7" s="25">
        <v>12200</v>
      </c>
      <c r="H7" s="26">
        <v>1.7999999999999999E-2</v>
      </c>
      <c r="I7" s="27">
        <v>13400</v>
      </c>
    </row>
    <row r="8" spans="2:9" ht="20.25" thickTop="1" thickBot="1" x14ac:dyDescent="0.45"/>
    <row r="9" spans="2:9" ht="19.5" thickTop="1" x14ac:dyDescent="0.4">
      <c r="B9" s="181" t="s">
        <v>5</v>
      </c>
      <c r="C9" s="182"/>
      <c r="D9" s="182"/>
      <c r="E9" s="182"/>
      <c r="F9" s="182"/>
      <c r="G9" s="183"/>
      <c r="I9" s="15" t="s">
        <v>47</v>
      </c>
    </row>
    <row r="10" spans="2:9" x14ac:dyDescent="0.4">
      <c r="B10" s="184" t="s">
        <v>15</v>
      </c>
      <c r="C10" s="185"/>
      <c r="D10" s="186" t="s">
        <v>16</v>
      </c>
      <c r="E10" s="186"/>
      <c r="F10" s="187" t="s">
        <v>17</v>
      </c>
      <c r="G10" s="188"/>
      <c r="I10" s="16" t="s">
        <v>48</v>
      </c>
    </row>
    <row r="11" spans="2:9" ht="19.5" thickBot="1" x14ac:dyDescent="0.45">
      <c r="B11" s="178">
        <v>650000</v>
      </c>
      <c r="C11" s="179"/>
      <c r="D11" s="179">
        <v>220000</v>
      </c>
      <c r="E11" s="179"/>
      <c r="F11" s="179">
        <v>170000</v>
      </c>
      <c r="G11" s="180"/>
      <c r="I11" s="17" t="s">
        <v>64</v>
      </c>
    </row>
    <row r="12" spans="2:9" ht="20.25" thickTop="1" thickBot="1" x14ac:dyDescent="0.45">
      <c r="I12" s="18" t="s">
        <v>49</v>
      </c>
    </row>
    <row r="13" spans="2:9" ht="20.25" thickTop="1" thickBot="1" x14ac:dyDescent="0.45"/>
    <row r="14" spans="2:9" ht="20.25" thickTop="1" thickBot="1" x14ac:dyDescent="0.45">
      <c r="B14" s="181" t="s">
        <v>10</v>
      </c>
      <c r="C14" s="182"/>
      <c r="D14" s="182"/>
      <c r="E14" s="183"/>
      <c r="G14" s="193" t="s">
        <v>63</v>
      </c>
      <c r="H14" s="194"/>
      <c r="I14" s="31">
        <v>430000</v>
      </c>
    </row>
    <row r="15" spans="2:9" ht="20.25" thickTop="1" thickBot="1" x14ac:dyDescent="0.45">
      <c r="B15" s="184" t="s">
        <v>9</v>
      </c>
      <c r="C15" s="185"/>
      <c r="D15" s="195" t="s">
        <v>8</v>
      </c>
      <c r="E15" s="196"/>
    </row>
    <row r="16" spans="2:9" ht="20.25" thickTop="1" thickBot="1" x14ac:dyDescent="0.45">
      <c r="B16" s="178">
        <v>295000</v>
      </c>
      <c r="C16" s="179"/>
      <c r="D16" s="179">
        <v>545000</v>
      </c>
      <c r="E16" s="180"/>
      <c r="G16" s="193" t="s">
        <v>7</v>
      </c>
      <c r="H16" s="194"/>
      <c r="I16" s="6">
        <f>IF(G31&lt;2,I14,I14+(100000*(G31-1)))</f>
        <v>430000</v>
      </c>
    </row>
    <row r="17" spans="1:13" ht="20.25" thickTop="1" thickBot="1" x14ac:dyDescent="0.45"/>
    <row r="18" spans="1:13" ht="20.25" thickTop="1" thickBot="1" x14ac:dyDescent="0.45">
      <c r="A18" s="200" t="s">
        <v>86</v>
      </c>
      <c r="B18" s="201"/>
      <c r="C18" s="201"/>
      <c r="D18" s="201"/>
      <c r="E18" s="201"/>
      <c r="F18" s="201"/>
      <c r="G18" s="201"/>
      <c r="H18" s="201"/>
      <c r="I18" s="201"/>
      <c r="J18" s="201"/>
      <c r="K18" s="201"/>
      <c r="L18" s="202"/>
      <c r="M18" s="35"/>
    </row>
    <row r="19" spans="1:13" ht="20.25" thickTop="1" thickBot="1" x14ac:dyDescent="0.45"/>
    <row r="20" spans="1:13" ht="19.5" thickTop="1" x14ac:dyDescent="0.4">
      <c r="B20" s="197" t="s">
        <v>71</v>
      </c>
      <c r="C20" s="198"/>
      <c r="D20" s="198"/>
      <c r="E20" s="198"/>
      <c r="F20" s="198"/>
      <c r="G20" s="198"/>
      <c r="H20" s="198"/>
      <c r="I20" s="198"/>
      <c r="J20" s="199"/>
      <c r="K20" s="32"/>
      <c r="L20" s="33" t="s">
        <v>74</v>
      </c>
    </row>
    <row r="21" spans="1:13" ht="19.5" thickBot="1" x14ac:dyDescent="0.45">
      <c r="B21" s="44" t="s">
        <v>65</v>
      </c>
      <c r="C21" s="45" t="s">
        <v>66</v>
      </c>
      <c r="D21" s="45" t="s">
        <v>45</v>
      </c>
      <c r="E21" s="45" t="s">
        <v>67</v>
      </c>
      <c r="F21" s="45" t="s">
        <v>68</v>
      </c>
      <c r="G21" s="46" t="s">
        <v>73</v>
      </c>
      <c r="H21" s="46" t="s">
        <v>83</v>
      </c>
      <c r="I21" s="46" t="s">
        <v>84</v>
      </c>
      <c r="J21" s="47" t="s">
        <v>85</v>
      </c>
      <c r="L21" s="34" t="str">
        <f>IF(I2=FALSE,"軽減なし",IF(I16&gt;=SUM(試算表!Y5:AA13),"７割",IF(I16+(B16*D31)&gt;=SUM(試算表!Y5:AA13),"５割",IF(I16+(D16*D31)&gt;=SUM(試算表!Y5:AA13),"２割","軽減なし"))))</f>
        <v>７割</v>
      </c>
    </row>
    <row r="22" spans="1:13" ht="19.5" thickTop="1" x14ac:dyDescent="0.4">
      <c r="B22" s="40" t="s">
        <v>53</v>
      </c>
      <c r="C22" s="41" t="str">
        <f>IF(試算表!H5="40歳以上65歳未満","介護該当","介護非該当")</f>
        <v>介護非該当</v>
      </c>
      <c r="D22" s="41" t="str">
        <f>IF(試算表!H5="","非対象","対象")</f>
        <v>非対象</v>
      </c>
      <c r="E22" s="42">
        <f>IF($I$14&gt;=試算表!Y5,0,試算表!Y5-税率等!$I$14)</f>
        <v>0</v>
      </c>
      <c r="F22" s="43">
        <f>試算表!AB5</f>
        <v>0</v>
      </c>
      <c r="G22" s="41">
        <f>IF(試算表!J5&gt;550000,1,IF(試算表!H5="65歳以上",IF(試算表!P5&gt;1250000,1,0),IF(試算表!H5="40歳以上65歳未満",IF(試算表!P5&gt;600000,1,0),0)))</f>
        <v>0</v>
      </c>
      <c r="H22" s="43">
        <f>IF(試算表!J5&lt;651000,IF(試算表!J5&lt;551000,0,試算表!J5-550000),100000)</f>
        <v>0</v>
      </c>
      <c r="I22" s="43">
        <f>IF(試算表!H5="65歳以上",IF(試算表!P5&lt;=1200000,IF(試算表!P5&lt;=1100000,0,試算表!P5-1100000),100000),IF(試算表!P5&lt;=700000,IF(試算表!P5&lt;=600000,0,試算表!P5-600000),100000))</f>
        <v>0</v>
      </c>
      <c r="J22" s="48">
        <f>IF(H22+I22&gt;=100000,(H22+I22)-100000,H22+I22)</f>
        <v>0</v>
      </c>
    </row>
    <row r="23" spans="1:13" x14ac:dyDescent="0.4">
      <c r="B23" s="19" t="s">
        <v>54</v>
      </c>
      <c r="C23" s="41" t="str">
        <f>IF(試算表!H6="40歳以上65歳未満","介護該当","介護非該当")</f>
        <v>介護非該当</v>
      </c>
      <c r="D23" s="28" t="str">
        <f>IF(試算表!H6="","非対象","対象")</f>
        <v>非対象</v>
      </c>
      <c r="E23" s="42">
        <f>IF($I$14&gt;=試算表!Y6,0,試算表!Y6-税率等!$I$14)</f>
        <v>0</v>
      </c>
      <c r="F23" s="43">
        <f>試算表!AB6</f>
        <v>0</v>
      </c>
      <c r="G23" s="41">
        <f>IF(試算表!J6&gt;550000,1,IF(試算表!H6="65歳以上",IF(試算表!P6&gt;1250000,1,0),IF(試算表!H6="40歳以上65歳未満",IF(試算表!P6&gt;600000,1,0),0)))</f>
        <v>0</v>
      </c>
      <c r="H23" s="43">
        <f>IF(試算表!J6&lt;651000,IF(試算表!J6&lt;551000,0,試算表!J6-550000),100000)</f>
        <v>0</v>
      </c>
      <c r="I23" s="43">
        <f>IF(試算表!H6="65歳以上",IF(試算表!P6&lt;=1200000,IF(試算表!P6&lt;=1100000,0,試算表!P6-1100000),100000),IF(試算表!P6&lt;=700000,IF(試算表!P6&lt;=600000,0,試算表!P6-600000),100000))</f>
        <v>0</v>
      </c>
      <c r="J23" s="48">
        <f t="shared" ref="J23:J30" si="0">IF(H23+I23&gt;=100000,(H23+I23)-100000,H23+I23)</f>
        <v>0</v>
      </c>
      <c r="L23" s="30" t="s">
        <v>75</v>
      </c>
      <c r="M23" s="35"/>
    </row>
    <row r="24" spans="1:13" x14ac:dyDescent="0.4">
      <c r="B24" s="19" t="s">
        <v>55</v>
      </c>
      <c r="C24" s="41" t="str">
        <f>IF(試算表!H7="40歳以上65歳未満","介護該当","介護非該当")</f>
        <v>介護非該当</v>
      </c>
      <c r="D24" s="28" t="str">
        <f>IF(試算表!H7="","非対象","対象")</f>
        <v>非対象</v>
      </c>
      <c r="E24" s="42">
        <f>IF($I$14&gt;=試算表!Y7,0,試算表!Y7-税率等!$I$14)</f>
        <v>0</v>
      </c>
      <c r="F24" s="43">
        <f>試算表!AB7</f>
        <v>0</v>
      </c>
      <c r="G24" s="41">
        <f>IF(試算表!J7&gt;550000,1,IF(試算表!H7="65歳以上",IF(試算表!P7&gt;1250000,1,0),IF(試算表!H7="40歳以上65歳未満",IF(試算表!P7&gt;600000,1,0),0)))</f>
        <v>0</v>
      </c>
      <c r="H24" s="43">
        <f>IF(試算表!J7&lt;651000,IF(試算表!J7&lt;551000,0,試算表!J7-550000),100000)</f>
        <v>0</v>
      </c>
      <c r="I24" s="43">
        <f>IF(試算表!H7="65歳以上",IF(試算表!P7&lt;=1200000,IF(試算表!P7&lt;=1100000,0,試算表!P7-1100000),100000),IF(試算表!P7&lt;=700000,IF(試算表!P7&lt;=600000,0,試算表!P7-600000),100000))</f>
        <v>0</v>
      </c>
      <c r="J24" s="48">
        <f t="shared" si="0"/>
        <v>0</v>
      </c>
      <c r="L24" s="30" t="s">
        <v>76</v>
      </c>
      <c r="M24" s="32"/>
    </row>
    <row r="25" spans="1:13" x14ac:dyDescent="0.4">
      <c r="B25" s="19" t="s">
        <v>56</v>
      </c>
      <c r="C25" s="41" t="str">
        <f>IF(試算表!H8="40歳以上65歳未満","介護該当","介護非該当")</f>
        <v>介護非該当</v>
      </c>
      <c r="D25" s="28" t="str">
        <f>IF(試算表!H8="","非対象","対象")</f>
        <v>非対象</v>
      </c>
      <c r="E25" s="42">
        <f>IF($I$14&gt;=試算表!Y8,0,試算表!Y8-税率等!$I$14)</f>
        <v>0</v>
      </c>
      <c r="F25" s="43">
        <f>試算表!AB8</f>
        <v>0</v>
      </c>
      <c r="G25" s="41">
        <f>IF(試算表!J8&gt;550000,1,IF(試算表!H8="65歳以上",IF(試算表!P8&gt;1250000,1,0),IF(試算表!H8="40歳以上65歳未満",IF(試算表!P8&gt;600000,1,0),0)))</f>
        <v>0</v>
      </c>
      <c r="H25" s="43">
        <f>IF(試算表!J8&lt;651000,IF(試算表!J8&lt;551000,0,試算表!J8-550000),100000)</f>
        <v>0</v>
      </c>
      <c r="I25" s="43">
        <f>IF(試算表!H8="65歳以上",IF(試算表!P8&lt;=1200000,IF(試算表!P8&lt;=1100000,0,試算表!P8-1100000),100000),IF(試算表!P8&lt;=700000,IF(試算表!P8&lt;=600000,0,試算表!P8-600000),100000))</f>
        <v>0</v>
      </c>
      <c r="J25" s="48">
        <f t="shared" si="0"/>
        <v>0</v>
      </c>
      <c r="L25" s="36">
        <f>IF(L21="７割",(D7*0.3)*D31,IF(L21="５割",(D7*0.5)*D31,IF(L21="２割",(D7*0.8)*D31,D7*D31)))</f>
        <v>0</v>
      </c>
      <c r="M25" s="32"/>
    </row>
    <row r="26" spans="1:13" x14ac:dyDescent="0.4">
      <c r="B26" s="19" t="s">
        <v>57</v>
      </c>
      <c r="C26" s="41" t="str">
        <f>IF(試算表!H9="40歳以上65歳未満","介護該当","介護非該当")</f>
        <v>介護非該当</v>
      </c>
      <c r="D26" s="28" t="str">
        <f>IF(試算表!H9="","非対象","対象")</f>
        <v>非対象</v>
      </c>
      <c r="E26" s="42">
        <f>IF($I$14&gt;=試算表!Y9,0,試算表!Y9-税率等!$I$14)</f>
        <v>0</v>
      </c>
      <c r="F26" s="43">
        <f>試算表!AB9</f>
        <v>0</v>
      </c>
      <c r="G26" s="41">
        <f>IF(試算表!J9&gt;550000,1,IF(試算表!H9="65歳以上",IF(試算表!P9&gt;1250000,1,0),IF(試算表!H9="40歳以上65歳未満",IF(試算表!P9&gt;600000,1,0),0)))</f>
        <v>0</v>
      </c>
      <c r="H26" s="43">
        <f>IF(試算表!J9&lt;651000,IF(試算表!J9&lt;551000,0,試算表!J9-550000),100000)</f>
        <v>0</v>
      </c>
      <c r="I26" s="43">
        <f>IF(試算表!H9="65歳以上",IF(試算表!P9&lt;=1200000,IF(試算表!P9&lt;=1100000,0,試算表!P9-1100000),100000),IF(試算表!P9&lt;=700000,IF(試算表!P9&lt;=600000,0,試算表!P9-600000),100000))</f>
        <v>0</v>
      </c>
      <c r="J26" s="48">
        <f t="shared" si="0"/>
        <v>0</v>
      </c>
      <c r="L26" s="37" t="s">
        <v>78</v>
      </c>
      <c r="M26" s="32"/>
    </row>
    <row r="27" spans="1:13" x14ac:dyDescent="0.4">
      <c r="B27" s="19" t="s">
        <v>58</v>
      </c>
      <c r="C27" s="41" t="str">
        <f>IF(試算表!H10="40歳以上65歳未満","介護該当","介護非該当")</f>
        <v>介護非該当</v>
      </c>
      <c r="D27" s="28" t="str">
        <f>IF(試算表!H10="","非対象","対象")</f>
        <v>非対象</v>
      </c>
      <c r="E27" s="42">
        <f>IF($I$14&gt;=試算表!Y10,0,試算表!Y10-税率等!$I$14)</f>
        <v>0</v>
      </c>
      <c r="F27" s="43">
        <f>試算表!AB10</f>
        <v>0</v>
      </c>
      <c r="G27" s="41">
        <f>IF(試算表!J10&gt;550000,1,IF(試算表!H10="65歳以上",IF(試算表!P10&gt;1250000,1,0),IF(試算表!H10="40歳以上65歳未満",IF(試算表!P10&gt;600000,1,0),0)))</f>
        <v>0</v>
      </c>
      <c r="H27" s="43">
        <f>IF(試算表!J10&lt;651000,IF(試算表!J10&lt;551000,0,試算表!J10-550000),100000)</f>
        <v>0</v>
      </c>
      <c r="I27" s="43">
        <f>IF(試算表!H10="65歳以上",IF(試算表!P10&lt;=1200000,IF(試算表!P10&lt;=1100000,0,試算表!P10-1100000),100000),IF(試算表!P10&lt;=700000,IF(試算表!P10&lt;=600000,0,試算表!P10-600000),100000))</f>
        <v>0</v>
      </c>
      <c r="J27" s="48">
        <f t="shared" si="0"/>
        <v>0</v>
      </c>
      <c r="L27" s="36">
        <f>IF(L21="７割",E7*0.3,IF(L21="５割",E7*0.5,IF(L21="２割",E7*0.8,E7)))</f>
        <v>2700</v>
      </c>
      <c r="M27" s="32"/>
    </row>
    <row r="28" spans="1:13" x14ac:dyDescent="0.4">
      <c r="B28" s="19" t="s">
        <v>59</v>
      </c>
      <c r="C28" s="41" t="str">
        <f>IF(試算表!H11="40歳以上65歳未満","介護該当","介護非該当")</f>
        <v>介護非該当</v>
      </c>
      <c r="D28" s="28" t="str">
        <f>IF(試算表!H11="","非対象","対象")</f>
        <v>非対象</v>
      </c>
      <c r="E28" s="42">
        <f>IF($I$14&gt;=試算表!Y11,0,試算表!Y11-税率等!$I$14)</f>
        <v>0</v>
      </c>
      <c r="F28" s="43">
        <f>試算表!AB11</f>
        <v>0</v>
      </c>
      <c r="G28" s="41">
        <f>IF(試算表!J11&gt;550000,1,IF(試算表!H11="65歳以上",IF(試算表!P11&gt;1250000,1,0),IF(試算表!H11="40歳以上65歳未満",IF(試算表!P11&gt;600000,1,0),0)))</f>
        <v>0</v>
      </c>
      <c r="H28" s="43">
        <f>IF(試算表!J11&lt;651000,IF(試算表!J11&lt;551000,0,試算表!J11-550000),100000)</f>
        <v>0</v>
      </c>
      <c r="I28" s="43">
        <f>IF(試算表!H11="65歳以上",IF(試算表!P11&lt;=1200000,IF(試算表!P11&lt;=1100000,0,試算表!P11-1100000),100000),IF(試算表!P11&lt;=700000,IF(試算表!P11&lt;=600000,0,試算表!P11-600000),100000))</f>
        <v>0</v>
      </c>
      <c r="J28" s="48">
        <f t="shared" si="0"/>
        <v>0</v>
      </c>
      <c r="L28" s="38" t="s">
        <v>79</v>
      </c>
      <c r="M28" s="35"/>
    </row>
    <row r="29" spans="1:13" x14ac:dyDescent="0.4">
      <c r="B29" s="19" t="s">
        <v>60</v>
      </c>
      <c r="C29" s="41" t="str">
        <f>IF(試算表!H12="40歳以上65歳未満","介護該当","介護非該当")</f>
        <v>介護非該当</v>
      </c>
      <c r="D29" s="28" t="str">
        <f>IF(試算表!H12="","非対象","対象")</f>
        <v>非対象</v>
      </c>
      <c r="E29" s="42">
        <f>IF($I$14&gt;=試算表!Y12,0,試算表!Y12-税率等!$I$14)</f>
        <v>0</v>
      </c>
      <c r="F29" s="43">
        <f>試算表!AB12</f>
        <v>0</v>
      </c>
      <c r="G29" s="41">
        <f>IF(試算表!J12&gt;550000,1,IF(試算表!H12="65歳以上",IF(試算表!P12&gt;1250000,1,0),IF(試算表!H12="40歳以上65歳未満",IF(試算表!P12&gt;600000,1,0),0)))</f>
        <v>0</v>
      </c>
      <c r="H29" s="43">
        <f>IF(試算表!J12&lt;651000,IF(試算表!J12&lt;551000,0,試算表!J12-550000),100000)</f>
        <v>0</v>
      </c>
      <c r="I29" s="43">
        <f>IF(試算表!H12="65歳以上",IF(試算表!P12&lt;=1200000,IF(試算表!P12&lt;=1100000,0,試算表!P12-1100000),100000),IF(試算表!P12&lt;=700000,IF(試算表!P12&lt;=600000,0,試算表!P12-600000),100000))</f>
        <v>0</v>
      </c>
      <c r="J29" s="48">
        <f t="shared" si="0"/>
        <v>0</v>
      </c>
      <c r="L29" s="38" t="s">
        <v>77</v>
      </c>
      <c r="M29" s="32"/>
    </row>
    <row r="30" spans="1:13" x14ac:dyDescent="0.4">
      <c r="B30" s="19" t="s">
        <v>61</v>
      </c>
      <c r="C30" s="41" t="str">
        <f>IF(試算表!H13="40歳以上65歳未満","介護該当","介護非該当")</f>
        <v>介護非該当</v>
      </c>
      <c r="D30" s="28" t="str">
        <f>IF(試算表!H13="","非対象","対象")</f>
        <v>非対象</v>
      </c>
      <c r="E30" s="42">
        <f>IF($I$14&gt;=試算表!Y13,0,試算表!Y13-税率等!$I$14)</f>
        <v>0</v>
      </c>
      <c r="F30" s="43">
        <f>試算表!AB13</f>
        <v>0</v>
      </c>
      <c r="G30" s="41">
        <f>IF(試算表!J13&gt;550000,1,IF(試算表!H13="65歳以上",IF(試算表!P13&gt;1250000,1,0),IF(試算表!H13="40歳以上65歳未満",IF(試算表!P13&gt;600000,1,0),0)))</f>
        <v>0</v>
      </c>
      <c r="H30" s="43">
        <f>IF(試算表!J13&lt;651000,IF(試算表!J13&lt;551000,0,試算表!J13-550000),100000)</f>
        <v>0</v>
      </c>
      <c r="I30" s="43">
        <f>IF(試算表!H13="65歳以上",IF(試算表!P13&lt;=1200000,IF(試算表!P13&lt;=1100000,0,試算表!P13-1100000),100000),IF(試算表!P13&lt;=700000,IF(試算表!P13&lt;=600000,0,試算表!P13-600000),100000))</f>
        <v>0</v>
      </c>
      <c r="J30" s="48">
        <f t="shared" si="0"/>
        <v>0</v>
      </c>
      <c r="L30" s="36">
        <f>IF(L21="７割",(G7*0.3)*D31,IF(L21="５割",(G7*0.5)*D31,IF(L21="２割",(G7*0.8)*D31,G7*D31)))</f>
        <v>0</v>
      </c>
      <c r="M30" s="32"/>
    </row>
    <row r="31" spans="1:13" x14ac:dyDescent="0.4">
      <c r="B31" s="189" t="s">
        <v>69</v>
      </c>
      <c r="C31" s="190"/>
      <c r="D31" s="57">
        <f>IF(F2=TRUE,COUNTIF(D23:D30,"対象"),COUNTIF(D22:D30,"対象"))</f>
        <v>0</v>
      </c>
      <c r="E31" s="58">
        <f>IF(F2=TRUE,SUM(E23:E30),SUM(E22:E30))</f>
        <v>0</v>
      </c>
      <c r="F31" s="59">
        <f>IF(F2=TRUE,SUM(F23:F30),SUM(F22:F30))</f>
        <v>0</v>
      </c>
      <c r="G31" s="57">
        <f>SUM(G22:G30)</f>
        <v>0</v>
      </c>
      <c r="H31" s="60"/>
      <c r="I31" s="60"/>
      <c r="J31" s="61"/>
      <c r="L31" s="39" t="s">
        <v>80</v>
      </c>
      <c r="M31" s="35"/>
    </row>
    <row r="32" spans="1:13" ht="19.5" thickBot="1" x14ac:dyDescent="0.45">
      <c r="B32" s="191" t="s">
        <v>70</v>
      </c>
      <c r="C32" s="192"/>
      <c r="D32" s="62">
        <f>IF(F2=TRUE,COUNTIFS(C23:C30,"介護該当",D23:D30,"対象"),COUNTIFS(C22:C30,"介護該当",D22:D30,"対象"))</f>
        <v>0</v>
      </c>
      <c r="E32" s="63">
        <f>IF(F2=TRUE,SUMIF(C23:C30,"介護該当",E23:E30),SUMIF(C22:C30,"介護該当",E22:E30))</f>
        <v>0</v>
      </c>
      <c r="F32" s="64"/>
      <c r="G32" s="65"/>
      <c r="H32" s="65"/>
      <c r="I32" s="65"/>
      <c r="J32" s="66"/>
      <c r="L32" s="39" t="s">
        <v>76</v>
      </c>
    </row>
    <row r="33" spans="12:12" ht="19.5" thickTop="1" x14ac:dyDescent="0.4">
      <c r="L33" s="36">
        <f>IF(L21="７割",(I7*0.3)*D32,IF(L21="５割",(I7*0.5)*D32,IF(L21="２割",(I7*0.8)*D32,I7*D32)))</f>
        <v>0</v>
      </c>
    </row>
  </sheetData>
  <sheetProtection selectLockedCells="1"/>
  <mergeCells count="22">
    <mergeCell ref="B31:C31"/>
    <mergeCell ref="B32:C32"/>
    <mergeCell ref="G14:H14"/>
    <mergeCell ref="B16:C16"/>
    <mergeCell ref="D16:E16"/>
    <mergeCell ref="G16:H16"/>
    <mergeCell ref="B14:E14"/>
    <mergeCell ref="B15:C15"/>
    <mergeCell ref="D15:E15"/>
    <mergeCell ref="B20:J20"/>
    <mergeCell ref="A18:L18"/>
    <mergeCell ref="B11:C11"/>
    <mergeCell ref="D11:E11"/>
    <mergeCell ref="F11:G11"/>
    <mergeCell ref="B9:G9"/>
    <mergeCell ref="B4:I4"/>
    <mergeCell ref="B5:E5"/>
    <mergeCell ref="F5:G5"/>
    <mergeCell ref="H5:I5"/>
    <mergeCell ref="B10:C10"/>
    <mergeCell ref="D10:E10"/>
    <mergeCell ref="F10:G10"/>
  </mergeCells>
  <phoneticPr fontId="1"/>
  <printOptions horizontalCentered="1"/>
  <pageMargins left="0" right="0" top="0.59055118110236227" bottom="0" header="0" footer="0"/>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入力方法＆注意事項</vt:lpstr>
      <vt:lpstr>試算表</vt:lpstr>
      <vt:lpstr>税率等</vt:lpstr>
      <vt:lpstr>試算表!Print_Area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2021-02-10T02:22:45Z</cp:lastPrinted>
  <dcterms:created xsi:type="dcterms:W3CDTF">2021-02-04T06:11:33Z</dcterms:created>
  <dcterms:modified xsi:type="dcterms:W3CDTF">2024-04-18T05:14:51Z</dcterms:modified>
</cp:coreProperties>
</file>